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ed4f686dc4f23989/Documentos/otros/MBA FINANZAS/Finanzas Corporativas/"/>
    </mc:Choice>
  </mc:AlternateContent>
  <xr:revisionPtr revIDLastSave="486" documentId="13_ncr:1_{FEF082CA-CEE5-4B9B-AB2F-62B362636DB7}" xr6:coauthVersionLast="47" xr6:coauthVersionMax="47" xr10:uidLastSave="{E0982EE6-EEC6-42DC-991E-098BC4A6AA86}"/>
  <bookViews>
    <workbookView xWindow="-120" yWindow="-120" windowWidth="29040" windowHeight="15720" tabRatio="804" activeTab="6" xr2:uid="{00000000-000D-0000-FFFF-FFFF00000000}"/>
  </bookViews>
  <sheets>
    <sheet name="Examen" sheetId="8" r:id="rId1"/>
    <sheet name="Balance Comprobación" sheetId="4" r:id="rId2"/>
    <sheet name="Problema No. 1 - Balance" sheetId="7" r:id="rId3"/>
    <sheet name="Resultado" sheetId="2" r:id="rId4"/>
    <sheet name="Problema No. 2 - Flujo" sheetId="3" r:id="rId5"/>
    <sheet name="Problema No. 3 - Razones" sheetId="5" r:id="rId6"/>
    <sheet name="Problema No. 3.11 - Análisis" sheetId="1" r:id="rId7"/>
  </sheets>
  <externalReferences>
    <externalReference r:id="rId8"/>
    <externalReference r:id="rId9"/>
    <externalReference r:id="rId10"/>
  </externalReferences>
  <definedNames>
    <definedName name="__2__123Graph_ACHART_3" hidden="1">#REF!</definedName>
    <definedName name="__4__123Graph_BCHART_3" hidden="1">#REF!</definedName>
    <definedName name="__7__123Graph_LBL_ACHART_3" hidden="1">#REF!</definedName>
    <definedName name="__FDS_HYPERLINK_TOGGLE_STATE__" hidden="1">"ON"</definedName>
    <definedName name="__fsa1" localSheetId="4" hidden="1">{"2",#N/A,TRUE,"Model";"3",#N/A,TRUE,"Model";"1",#N/A,TRUE,"Model"}</definedName>
    <definedName name="__fsa1" localSheetId="3" hidden="1">{"2",#N/A,TRUE,"Model";"3",#N/A,TRUE,"Model";"1",#N/A,TRUE,"Model"}</definedName>
    <definedName name="__fsa1" hidden="1">{"2",#N/A,TRUE,"Model";"3",#N/A,TRUE,"Model";"1",#N/A,TRUE,"Model"}</definedName>
    <definedName name="__fsa1_1" hidden="1">{"2",#N/A,TRUE,"Model";"3",#N/A,TRUE,"Model";"1",#N/A,TRUE,"Model"}</definedName>
    <definedName name="__ok1" localSheetId="4"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ok1" localSheetId="3"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ok1_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11__123Graph_LBL_ACHART_3" hidden="1">#REF!</definedName>
    <definedName name="_2__123Graph_ACHART_3" hidden="1">#REF!</definedName>
    <definedName name="_3__123Graph_ACHART_3" hidden="1">#REF!</definedName>
    <definedName name="_4__123Graph_BCHART_3" hidden="1">#REF!</definedName>
    <definedName name="_6__123Graph_BCHART_3" hidden="1">#REF!</definedName>
    <definedName name="_7__123Graph_LBL_ACHART_3" hidden="1">#REF!</definedName>
    <definedName name="_fsa1" localSheetId="4" hidden="1">{"2",#N/A,TRUE,"Model";"3",#N/A,TRUE,"Model";"1",#N/A,TRUE,"Model"}</definedName>
    <definedName name="_fsa1" localSheetId="3" hidden="1">{"2",#N/A,TRUE,"Model";"3",#N/A,TRUE,"Model";"1",#N/A,TRUE,"Model"}</definedName>
    <definedName name="_fsa1" hidden="1">{"2",#N/A,TRUE,"Model";"3",#N/A,TRUE,"Model";"1",#N/A,TRUE,"Model"}</definedName>
    <definedName name="_fsa1_1" hidden="1">{"2",#N/A,TRUE,"Model";"3",#N/A,TRUE,"Model";"1",#N/A,TRUE,"Model"}</definedName>
    <definedName name="_Key1" localSheetId="2" hidden="1">#REF!</definedName>
    <definedName name="_Key1" localSheetId="4" hidden="1">#REF!</definedName>
    <definedName name="_Key1" localSheetId="6" hidden="1">#REF!</definedName>
    <definedName name="_Key1" localSheetId="3" hidden="1">#REF!</definedName>
    <definedName name="_Key1" hidden="1">#REF!</definedName>
    <definedName name="_Key2" localSheetId="2" hidden="1">#REF!</definedName>
    <definedName name="_Key2" localSheetId="4" hidden="1">#REF!</definedName>
    <definedName name="_Key2" localSheetId="6" hidden="1">#REF!</definedName>
    <definedName name="_Key2" localSheetId="3" hidden="1">#REF!</definedName>
    <definedName name="_Key2" hidden="1">#REF!</definedName>
    <definedName name="_ok1" localSheetId="4"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k1" localSheetId="3"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k1_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0</definedName>
    <definedName name="_Sort" localSheetId="2" hidden="1">#REF!</definedName>
    <definedName name="_Sort" localSheetId="4" hidden="1">#REF!</definedName>
    <definedName name="_Sort" localSheetId="6" hidden="1">#REF!</definedName>
    <definedName name="_Sort" localSheetId="3" hidden="1">#REF!</definedName>
    <definedName name="_Sort" hidden="1">#REF!</definedName>
    <definedName name="_Table2_In1" hidden="1">#REF!</definedName>
    <definedName name="_Table2_In2" hidden="1">#REF!</definedName>
    <definedName name="_Table2_Out" hidden="1">#REF!</definedName>
    <definedName name="a">#N/A</definedName>
    <definedName name="aa" localSheetId="4" hidden="1">{#N/A,#N/A,TRUE,"Pro Forma";#N/A,#N/A,TRUE,"PF_Bal";#N/A,#N/A,TRUE,"PF_INC";#N/A,#N/A,TRUE,"CBE";#N/A,#N/A,TRUE,"SWK"}</definedName>
    <definedName name="aa" localSheetId="3" hidden="1">{#N/A,#N/A,TRUE,"Pro Forma";#N/A,#N/A,TRUE,"PF_Bal";#N/A,#N/A,TRUE,"PF_INC";#N/A,#N/A,TRUE,"CBE";#N/A,#N/A,TRUE,"SWK"}</definedName>
    <definedName name="aa" hidden="1">{#N/A,#N/A,TRUE,"Pro Forma";#N/A,#N/A,TRUE,"PF_Bal";#N/A,#N/A,TRUE,"PF_INC";#N/A,#N/A,TRUE,"CBE";#N/A,#N/A,TRUE,"SWK"}</definedName>
    <definedName name="aa_1" hidden="1">{#N/A,#N/A,TRUE,"Pro Forma";#N/A,#N/A,TRUE,"PF_Bal";#N/A,#N/A,TRUE,"PF_INC";#N/A,#N/A,TRUE,"CBE";#N/A,#N/A,TRUE,"SWK"}</definedName>
    <definedName name="aaa" localSheetId="4" hidden="1">{#N/A,#N/A,TRUE,"financial";#N/A,#N/A,TRUE,"plants"}</definedName>
    <definedName name="aaa" localSheetId="3" hidden="1">{#N/A,#N/A,TRUE,"financial";#N/A,#N/A,TRUE,"plants"}</definedName>
    <definedName name="aaa" hidden="1">{#N/A,#N/A,TRUE,"financial";#N/A,#N/A,TRUE,"plants"}</definedName>
    <definedName name="aaa_1" hidden="1">{#N/A,#N/A,TRUE,"financial";#N/A,#N/A,TRUE,"plants"}</definedName>
    <definedName name="aaaaa"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aa"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a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aa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aaaaaaaaaa" localSheetId="4" hidden="1">{"P and L",#N/A,FALSE,"Financial Output";"Cashflow",#N/A,FALSE,"Financial Output";"Balance Sheet",#N/A,FALSE,"Financial Output"}</definedName>
    <definedName name="aaaaaaaaaa" localSheetId="3" hidden="1">{"P and L",#N/A,FALSE,"Financial Output";"Cashflow",#N/A,FALSE,"Financial Output";"Balance Sheet",#N/A,FALSE,"Financial Output"}</definedName>
    <definedName name="aaaaaaaaaa" hidden="1">{"P and L",#N/A,FALSE,"Financial Output";"Cashflow",#N/A,FALSE,"Financial Output";"Balance Sheet",#N/A,FALSE,"Financial Output"}</definedName>
    <definedName name="aaaaaaaaaa_1" hidden="1">{"P and L",#N/A,FALSE,"Financial Output";"Cashflow",#N/A,FALSE,"Financial Output";"Balance Sheet",#N/A,FALSE,"Financial Output"}</definedName>
    <definedName name="ab" localSheetId="4" hidden="1">{#N/A,#N/A,TRUE,"Pro Forma";#N/A,#N/A,TRUE,"PF_Bal";#N/A,#N/A,TRUE,"PF_INC";#N/A,#N/A,TRUE,"CBE";#N/A,#N/A,TRUE,"SWK"}</definedName>
    <definedName name="ab" localSheetId="3" hidden="1">{#N/A,#N/A,TRUE,"Pro Forma";#N/A,#N/A,TRUE,"PF_Bal";#N/A,#N/A,TRUE,"PF_INC";#N/A,#N/A,TRUE,"CBE";#N/A,#N/A,TRUE,"SWK"}</definedName>
    <definedName name="ab" hidden="1">{#N/A,#N/A,TRUE,"Pro Forma";#N/A,#N/A,TRUE,"PF_Bal";#N/A,#N/A,TRUE,"PF_INC";#N/A,#N/A,TRUE,"CBE";#N/A,#N/A,TRUE,"SWK"}</definedName>
    <definedName name="ab_1" hidden="1">{#N/A,#N/A,TRUE,"Pro Forma";#N/A,#N/A,TRUE,"PF_Bal";#N/A,#N/A,TRUE,"PF_INC";#N/A,#N/A,TRUE,"CBE";#N/A,#N/A,TRUE,"SWK"}</definedName>
    <definedName name="ac">#N/A</definedName>
    <definedName name="addg" localSheetId="4" hidden="1">{#N/A,#N/A,FALSE,"CBE";#N/A,#N/A,FALSE,"SWK"}</definedName>
    <definedName name="addg" localSheetId="3" hidden="1">{#N/A,#N/A,FALSE,"CBE";#N/A,#N/A,FALSE,"SWK"}</definedName>
    <definedName name="addg" hidden="1">{#N/A,#N/A,FALSE,"CBE";#N/A,#N/A,FALSE,"SWK"}</definedName>
    <definedName name="addg_1" hidden="1">{#N/A,#N/A,FALSE,"CBE";#N/A,#N/A,FALSE,"SWK"}</definedName>
    <definedName name="afgagfag" localSheetId="4" hidden="1">{"Five Year Record",#N/A,FALSE,"Front and Back"}</definedName>
    <definedName name="afgagfag" localSheetId="3" hidden="1">{"Five Year Record",#N/A,FALSE,"Front and Back"}</definedName>
    <definedName name="afgagfag" hidden="1">{"Five Year Record",#N/A,FALSE,"Front and Back"}</definedName>
    <definedName name="afgagfag_1" hidden="1">{"Five Year Record",#N/A,FALSE,"Front and Back"}</definedName>
    <definedName name="AnnualizeFactor">#REF!</definedName>
    <definedName name="ARA_Threshold">[1]Lead!$O$2</definedName>
    <definedName name="ARP_Threshold">[1]Lead!$N$2</definedName>
    <definedName name="as" localSheetId="4" hidden="1">{"comp1",#N/A,FALSE,"COMPS";"footnotes",#N/A,FALSE,"COMPS"}</definedName>
    <definedName name="as" localSheetId="3" hidden="1">{"comp1",#N/A,FALSE,"COMPS";"footnotes",#N/A,FALSE,"COMPS"}</definedName>
    <definedName name="as" hidden="1">{"comp1",#N/A,FALSE,"COMPS";"footnotes",#N/A,FALSE,"COMPS"}</definedName>
    <definedName name="as_1" hidden="1">{"comp1",#N/A,FALSE,"COMPS";"footnotes",#N/A,FALSE,"COMPS"}</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4" hidden="1">#REF!</definedName>
    <definedName name="AS2TickmarkLS" localSheetId="6" hidden="1">#REF!</definedName>
    <definedName name="AS2TickmarkLS" localSheetId="3" hidden="1">#REF!</definedName>
    <definedName name="AS2TickmarkLS" hidden="1">#REF!</definedName>
    <definedName name="AS2VersionLS" hidden="1">300</definedName>
    <definedName name="asad" localSheetId="4" hidden="1">{"away stand alones",#N/A,FALSE,"Target"}</definedName>
    <definedName name="asad" localSheetId="3" hidden="1">{"away stand alones",#N/A,FALSE,"Target"}</definedName>
    <definedName name="asad" hidden="1">{"away stand alones",#N/A,FALSE,"Target"}</definedName>
    <definedName name="asad_1" hidden="1">{"away stand alones",#N/A,FALSE,"Target"}</definedName>
    <definedName name="asd" localSheetId="4" hidden="1">{"Geographic P1",#N/A,FALSE,"Division &amp; Geog"}</definedName>
    <definedName name="asd" localSheetId="3" hidden="1">{"Geographic P1",#N/A,FALSE,"Division &amp; Geog"}</definedName>
    <definedName name="asd" hidden="1">{"Geographic P1",#N/A,FALSE,"Division &amp; Geog"}</definedName>
    <definedName name="asd_1" hidden="1">{"Geographic P1",#N/A,FALSE,"Division &amp; Geog"}</definedName>
    <definedName name="asda" localSheetId="4" hidden="1">{"Five Year Record",#N/A,FALSE,"Front and Back"}</definedName>
    <definedName name="asda" localSheetId="3" hidden="1">{"Five Year Record",#N/A,FALSE,"Front and Back"}</definedName>
    <definedName name="asda" hidden="1">{"Five Year Record",#N/A,FALSE,"Front and Back"}</definedName>
    <definedName name="asda_1" hidden="1">{"Five Year Record",#N/A,FALSE,"Front and Back"}</definedName>
    <definedName name="asdfds" localSheetId="4" hidden="1">{#N/A,#N/A,TRUE,"Pro Forma";#N/A,#N/A,TRUE,"PF_Bal";#N/A,#N/A,TRUE,"PF_INC";#N/A,#N/A,TRUE,"CBE";#N/A,#N/A,TRUE,"SWK"}</definedName>
    <definedName name="asdfds" localSheetId="3" hidden="1">{#N/A,#N/A,TRUE,"Pro Forma";#N/A,#N/A,TRUE,"PF_Bal";#N/A,#N/A,TRUE,"PF_INC";#N/A,#N/A,TRUE,"CBE";#N/A,#N/A,TRUE,"SWK"}</definedName>
    <definedName name="asdfds" hidden="1">{#N/A,#N/A,TRUE,"Pro Forma";#N/A,#N/A,TRUE,"PF_Bal";#N/A,#N/A,TRUE,"PF_INC";#N/A,#N/A,TRUE,"CBE";#N/A,#N/A,TRUE,"SWK"}</definedName>
    <definedName name="asdfds_1" hidden="1">{#N/A,#N/A,TRUE,"Pro Forma";#N/A,#N/A,TRUE,"PF_Bal";#N/A,#N/A,TRUE,"PF_INC";#N/A,#N/A,TRUE,"CBE";#N/A,#N/A,TRUE,"SWK"}</definedName>
    <definedName name="avdd" localSheetId="4" hidden="1">{#N/A,#N/A,FALSE,"Calc";#N/A,#N/A,FALSE,"Sensitivity";#N/A,#N/A,FALSE,"LT Earn.Dil.";#N/A,#N/A,FALSE,"Dil. AVP"}</definedName>
    <definedName name="avdd" localSheetId="3" hidden="1">{#N/A,#N/A,FALSE,"Calc";#N/A,#N/A,FALSE,"Sensitivity";#N/A,#N/A,FALSE,"LT Earn.Dil.";#N/A,#N/A,FALSE,"Dil. AVP"}</definedName>
    <definedName name="avdd" hidden="1">{#N/A,#N/A,FALSE,"Calc";#N/A,#N/A,FALSE,"Sensitivity";#N/A,#N/A,FALSE,"LT Earn.Dil.";#N/A,#N/A,FALSE,"Dil. AVP"}</definedName>
    <definedName name="avdd_1" hidden="1">{#N/A,#N/A,FALSE,"Calc";#N/A,#N/A,FALSE,"Sensitivity";#N/A,#N/A,FALSE,"LT Earn.Dil.";#N/A,#N/A,FALSE,"Dil. AVP"}</definedName>
    <definedName name="b" localSheetId="4" hidden="1">{"consolidated",#N/A,FALSE,"Sheet1";"cms",#N/A,FALSE,"Sheet1";"fse",#N/A,FALSE,"Sheet1"}</definedName>
    <definedName name="b" localSheetId="3" hidden="1">{"consolidated",#N/A,FALSE,"Sheet1";"cms",#N/A,FALSE,"Sheet1";"fse",#N/A,FALSE,"Sheet1"}</definedName>
    <definedName name="b" hidden="1">{"consolidated",#N/A,FALSE,"Sheet1";"cms",#N/A,FALSE,"Sheet1";"fse",#N/A,FALSE,"Sheet1"}</definedName>
    <definedName name="b_1" hidden="1">{"consolidated",#N/A,FALSE,"Sheet1";"cms",#N/A,FALSE,"Sheet1";"fse",#N/A,FALSE,"Sheet1"}</definedName>
    <definedName name="bbbbbbbbbbbbbb" localSheetId="4" hidden="1">{"P and L",#N/A,FALSE,"Financial Output";"Cashflow",#N/A,FALSE,"Financial Output";"Balance Sheet",#N/A,FALSE,"Financial Output"}</definedName>
    <definedName name="bbbbbbbbbbbbbb" localSheetId="3" hidden="1">{"P and L",#N/A,FALSE,"Financial Output";"Cashflow",#N/A,FALSE,"Financial Output";"Balance Sheet",#N/A,FALSE,"Financial Output"}</definedName>
    <definedName name="bbbbbbbbbbbbbb" hidden="1">{"P and L",#N/A,FALSE,"Financial Output";"Cashflow",#N/A,FALSE,"Financial Output";"Balance Sheet",#N/A,FALSE,"Financial Output"}</definedName>
    <definedName name="bbbbbbbbbbbbbb_1" hidden="1">{"P and L",#N/A,FALSE,"Financial Output";"Cashflow",#N/A,FALSE,"Financial Output";"Balance Sheet",#N/A,FALSE,"Financial Output"}</definedName>
    <definedName name="BG_Del" hidden="1">15</definedName>
    <definedName name="BG_Ins" hidden="1">4</definedName>
    <definedName name="BG_Mod" hidden="1">6</definedName>
    <definedName name="bnkj" localSheetId="4" hidden="1">{#N/A,#N/A,FALSE,"output";#N/A,#N/A,FALSE,"contrib";#N/A,#N/A,FALSE,"profile";#N/A,#N/A,FALSE,"comps"}</definedName>
    <definedName name="bnkj" localSheetId="3" hidden="1">{#N/A,#N/A,FALSE,"output";#N/A,#N/A,FALSE,"contrib";#N/A,#N/A,FALSE,"profile";#N/A,#N/A,FALSE,"comps"}</definedName>
    <definedName name="bnkj" hidden="1">{#N/A,#N/A,FALSE,"output";#N/A,#N/A,FALSE,"contrib";#N/A,#N/A,FALSE,"profile";#N/A,#N/A,FALSE,"comps"}</definedName>
    <definedName name="bnkj_1" hidden="1">{#N/A,#N/A,FALSE,"output";#N/A,#N/A,FALSE,"contrib";#N/A,#N/A,FALSE,"profile";#N/A,#N/A,FALSE,"comps"}</definedName>
    <definedName name="Capaciad_Nominal_diaria" comment="1000 tm / dia">#REF!</definedName>
    <definedName name="CHECK">#REF!</definedName>
    <definedName name="CO">#REF!</definedName>
    <definedName name="copiaranch"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_xlnm.Criteria">#REF!</definedName>
    <definedName name="CxC" localSheetId="4" hidden="1">{"2",#N/A,TRUE,"Model";"3",#N/A,TRUE,"Model";"1",#N/A,TRUE,"Model"}</definedName>
    <definedName name="CxC" localSheetId="3" hidden="1">{"2",#N/A,TRUE,"Model";"3",#N/A,TRUE,"Model";"1",#N/A,TRUE,"Model"}</definedName>
    <definedName name="CxC" hidden="1">{"2",#N/A,TRUE,"Model";"3",#N/A,TRUE,"Model";"1",#N/A,TRUE,"Model"}</definedName>
    <definedName name="CxC_1" hidden="1">{"2",#N/A,TRUE,"Model";"3",#N/A,TRUE,"Model";"1",#N/A,TRUE,"Model"}</definedName>
    <definedName name="d">#N/A</definedName>
    <definedName name="_xlnm.Database">#REF!</definedName>
    <definedName name="ddd"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dd"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dd"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dd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dddd" localSheetId="4" hidden="1">{"Back Page",#N/A,FALSE,"Front and Back"}</definedName>
    <definedName name="ddddd" localSheetId="3" hidden="1">{"Back Page",#N/A,FALSE,"Front and Back"}</definedName>
    <definedName name="ddddd" hidden="1">{"Back Page",#N/A,FALSE,"Front and Back"}</definedName>
    <definedName name="ddddd_1" hidden="1">{"Back Page",#N/A,FALSE,"Front and Back"}</definedName>
    <definedName name="dddddddd" localSheetId="4" hidden="1">{"Front Page",#N/A,FALSE,"Front and Back"}</definedName>
    <definedName name="dddddddd" localSheetId="3" hidden="1">{"Front Page",#N/A,FALSE,"Front and Back"}</definedName>
    <definedName name="dddddddd" hidden="1">{"Front Page",#N/A,FALSE,"Front and Back"}</definedName>
    <definedName name="dddddddd_1" hidden="1">{"Front Page",#N/A,FALSE,"Front and Back"}</definedName>
    <definedName name="DetailView_HVA_PT">#REF!</definedName>
    <definedName name="dfd" localSheetId="4" hidden="1">{"comp1",#N/A,FALSE,"COMPS";"footnotes",#N/A,FALSE,"COMPS"}</definedName>
    <definedName name="dfd" localSheetId="3" hidden="1">{"comp1",#N/A,FALSE,"COMPS";"footnotes",#N/A,FALSE,"COMPS"}</definedName>
    <definedName name="dfd" hidden="1">{"comp1",#N/A,FALSE,"COMPS";"footnotes",#N/A,FALSE,"COMPS"}</definedName>
    <definedName name="dfd_1" hidden="1">{"comp1",#N/A,FALSE,"COMPS";"footnotes",#N/A,FALSE,"COMPS"}</definedName>
    <definedName name="dfdf"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fdf"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fd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fdf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fsa" localSheetId="4" hidden="1">{"hiden",#N/A,FALSE,"14";"hidden",#N/A,FALSE,"16";"hidden",#N/A,FALSE,"18";"hidden",#N/A,FALSE,"20"}</definedName>
    <definedName name="dfsa" localSheetId="3" hidden="1">{"hiden",#N/A,FALSE,"14";"hidden",#N/A,FALSE,"16";"hidden",#N/A,FALSE,"18";"hidden",#N/A,FALSE,"20"}</definedName>
    <definedName name="dfsa" hidden="1">{"hiden",#N/A,FALSE,"14";"hidden",#N/A,FALSE,"16";"hidden",#N/A,FALSE,"18";"hidden",#N/A,FALSE,"20"}</definedName>
    <definedName name="dfsa_1" hidden="1">{"hiden",#N/A,FALSE,"14";"hidden",#N/A,FALSE,"16";"hidden",#N/A,FALSE,"18";"hidden",#N/A,FALSE,"20"}</definedName>
    <definedName name="djhgddj" localSheetId="4" hidden="1">{"Geographic P1",#N/A,FALSE,"Division &amp; Geog"}</definedName>
    <definedName name="djhgddj" localSheetId="3" hidden="1">{"Geographic P1",#N/A,FALSE,"Division &amp; Geog"}</definedName>
    <definedName name="djhgddj" hidden="1">{"Geographic P1",#N/A,FALSE,"Division &amp; Geog"}</definedName>
    <definedName name="djhgddj_1" hidden="1">{"Geographic P1",#N/A,FALSE,"Division &amp; Geog"}</definedName>
    <definedName name="ds" localSheetId="4" hidden="1">{"Area1",#N/A,FALSE,"OREWACC";"Area2",#N/A,FALSE,"OREWACC"}</definedName>
    <definedName name="ds" localSheetId="3" hidden="1">{"Area1",#N/A,FALSE,"OREWACC";"Area2",#N/A,FALSE,"OREWACC"}</definedName>
    <definedName name="ds" hidden="1">{"Area1",#N/A,FALSE,"OREWACC";"Area2",#N/A,FALSE,"OREWACC"}</definedName>
    <definedName name="ds_1" hidden="1">{"Area1",#N/A,FALSE,"OREWACC";"Area2",#N/A,FALSE,"OREWACC"}</definedName>
    <definedName name="DSO">#REF!</definedName>
    <definedName name="DxXai_IntMinShEqtyVarTP.ope_0">#REF!+#REF!</definedName>
    <definedName name="DxXai_IntMinShEqtyVarTP.ope_0_1">#REF!+#REF!</definedName>
    <definedName name="e" localSheetId="4" hidden="1">{"casespecific",#N/A,FALSE,"Assumptions"}</definedName>
    <definedName name="e" localSheetId="3" hidden="1">{"casespecific",#N/A,FALSE,"Assumptions"}</definedName>
    <definedName name="e" hidden="1">{"casespecific",#N/A,FALSE,"Assumptions"}</definedName>
    <definedName name="e_1" hidden="1">{"casespecific",#N/A,FALSE,"Assumptions"}</definedName>
    <definedName name="edp" localSheetId="4" hidden="1">{"assumption 50 50",#N/A,TRUE,"Merger";"has gets cash",#N/A,TRUE,"Merger";"accretion dilution",#N/A,TRUE,"Merger";"comparison credit stats",#N/A,TRUE,"Merger";"pf credit stats",#N/A,TRUE,"Merger";"pf sheets",#N/A,TRUE,"Merger"}</definedName>
    <definedName name="edp" localSheetId="3" hidden="1">{"assumption 50 50",#N/A,TRUE,"Merger";"has gets cash",#N/A,TRUE,"Merger";"accretion dilution",#N/A,TRUE,"Merger";"comparison credit stats",#N/A,TRUE,"Merger";"pf credit stats",#N/A,TRUE,"Merger";"pf sheets",#N/A,TRUE,"Merger"}</definedName>
    <definedName name="edp" hidden="1">{"assumption 50 50",#N/A,TRUE,"Merger";"has gets cash",#N/A,TRUE,"Merger";"accretion dilution",#N/A,TRUE,"Merger";"comparison credit stats",#N/A,TRUE,"Merger";"pf credit stats",#N/A,TRUE,"Merger";"pf sheets",#N/A,TRUE,"Merger"}</definedName>
    <definedName name="edp_1" hidden="1">{"assumption 50 50",#N/A,TRUE,"Merger";"has gets cash",#N/A,TRUE,"Merger";"accretion dilution",#N/A,TRUE,"Merger";"comparison credit stats",#N/A,TRUE,"Merger";"pf credit stats",#N/A,TRUE,"Merger";"pf sheets",#N/A,TRUE,"Merger"}</definedName>
    <definedName name="elias" localSheetId="4" hidden="1">{"comp1",#N/A,FALSE,"COMPS";"footnotes",#N/A,FALSE,"COMPS"}</definedName>
    <definedName name="elias" localSheetId="3" hidden="1">{"comp1",#N/A,FALSE,"COMPS";"footnotes",#N/A,FALSE,"COMPS"}</definedName>
    <definedName name="elias" hidden="1">{"comp1",#N/A,FALSE,"COMPS";"footnotes",#N/A,FALSE,"COMPS"}</definedName>
    <definedName name="elias_1" hidden="1">{"comp1",#N/A,FALSE,"COMPS";"footnotes",#N/A,FALSE,"COMPS"}</definedName>
    <definedName name="emily" localSheetId="4" hidden="1">{#N/A,#N/A,FALSE,"Calc";#N/A,#N/A,FALSE,"Sensitivity";#N/A,#N/A,FALSE,"LT Earn.Dil.";#N/A,#N/A,FALSE,"Dil. AVP"}</definedName>
    <definedName name="emily" localSheetId="3" hidden="1">{#N/A,#N/A,FALSE,"Calc";#N/A,#N/A,FALSE,"Sensitivity";#N/A,#N/A,FALSE,"LT Earn.Dil.";#N/A,#N/A,FALSE,"Dil. AVP"}</definedName>
    <definedName name="emily" hidden="1">{#N/A,#N/A,FALSE,"Calc";#N/A,#N/A,FALSE,"Sensitivity";#N/A,#N/A,FALSE,"LT Earn.Dil.";#N/A,#N/A,FALSE,"Dil. AVP"}</definedName>
    <definedName name="emily_1" hidden="1">{#N/A,#N/A,FALSE,"Calc";#N/A,#N/A,FALSE,"Sensitivity";#N/A,#N/A,FALSE,"LT Earn.Dil.";#N/A,#N/A,FALSE,"Dil. AVP"}</definedName>
    <definedName name="Error_Value">#REF!</definedName>
    <definedName name="eyr" localSheetId="4" hidden="1">{"hiden",#N/A,FALSE,"14";"hidden",#N/A,FALSE,"16";"hidden",#N/A,FALSE,"18";"hidden",#N/A,FALSE,"20"}</definedName>
    <definedName name="eyr" localSheetId="3" hidden="1">{"hiden",#N/A,FALSE,"14";"hidden",#N/A,FALSE,"16";"hidden",#N/A,FALSE,"18";"hidden",#N/A,FALSE,"20"}</definedName>
    <definedName name="eyr" hidden="1">{"hiden",#N/A,FALSE,"14";"hidden",#N/A,FALSE,"16";"hidden",#N/A,FALSE,"18";"hidden",#N/A,FALSE,"20"}</definedName>
    <definedName name="eyr_1" hidden="1">{"hiden",#N/A,FALSE,"14";"hidden",#N/A,FALSE,"16";"hidden",#N/A,FALSE,"18";"hidden",#N/A,FALSE,"20"}</definedName>
    <definedName name="fac">#REF!</definedName>
    <definedName name="Factor_de_Marcha">#REF!</definedName>
    <definedName name="fadfha" localSheetId="4" hidden="1">{"Back Page",#N/A,FALSE,"Front and Back"}</definedName>
    <definedName name="fadfha" localSheetId="3" hidden="1">{"Back Page",#N/A,FALSE,"Front and Back"}</definedName>
    <definedName name="fadfha" hidden="1">{"Back Page",#N/A,FALSE,"Front and Back"}</definedName>
    <definedName name="fadfha_1" hidden="1">{"Back Page",#N/A,FALSE,"Front and Back"}</definedName>
    <definedName name="FD">#REF!</definedName>
    <definedName name="fds" localSheetId="4" hidden="1">{"comps",#N/A,FALSE,"comps";"notes",#N/A,FALSE,"comps"}</definedName>
    <definedName name="fds" localSheetId="3" hidden="1">{"comps",#N/A,FALSE,"comps";"notes",#N/A,FALSE,"comps"}</definedName>
    <definedName name="fds" hidden="1">{"comps",#N/A,FALSE,"comps";"notes",#N/A,FALSE,"comps"}</definedName>
    <definedName name="fds_1" hidden="1">{"comps",#N/A,FALSE,"comps";"notes",#N/A,FALSE,"comps"}</definedName>
    <definedName name="fdsf" localSheetId="4" hidden="1">{"general",#N/A,FALSE,"Assumptions"}</definedName>
    <definedName name="fdsf" localSheetId="3" hidden="1">{"general",#N/A,FALSE,"Assumptions"}</definedName>
    <definedName name="fdsf" hidden="1">{"general",#N/A,FALSE,"Assumptions"}</definedName>
    <definedName name="fdsf_1" hidden="1">{"general",#N/A,FALSE,"Assumptions"}</definedName>
    <definedName name="FI">#REF!</definedName>
    <definedName name="fins1" localSheetId="4" hidden="1">{#N/A,#N/A,FALSE,"Calc";#N/A,#N/A,FALSE,"Sensitivity";#N/A,#N/A,FALSE,"LT Earn.Dil.";#N/A,#N/A,FALSE,"Dil. AVP"}</definedName>
    <definedName name="fins1" localSheetId="3" hidden="1">{#N/A,#N/A,FALSE,"Calc";#N/A,#N/A,FALSE,"Sensitivity";#N/A,#N/A,FALSE,"LT Earn.Dil.";#N/A,#N/A,FALSE,"Dil. AVP"}</definedName>
    <definedName name="fins1" hidden="1">{#N/A,#N/A,FALSE,"Calc";#N/A,#N/A,FALSE,"Sensitivity";#N/A,#N/A,FALSE,"LT Earn.Dil.";#N/A,#N/A,FALSE,"Dil. AVP"}</definedName>
    <definedName name="fins1_1" hidden="1">{#N/A,#N/A,FALSE,"Calc";#N/A,#N/A,FALSE,"Sensitivity";#N/A,#N/A,FALSE,"LT Earn.Dil.";#N/A,#N/A,FALSE,"Dil. AVP"}</definedName>
    <definedName name="FRP_Link">#REF!</definedName>
    <definedName name="fsa" localSheetId="4" hidden="1">{"2",#N/A,TRUE,"Model";"3",#N/A,TRUE,"Model";"1",#N/A,TRUE,"Model"}</definedName>
    <definedName name="fsa" localSheetId="3" hidden="1">{"2",#N/A,TRUE,"Model";"3",#N/A,TRUE,"Model";"1",#N/A,TRUE,"Model"}</definedName>
    <definedName name="fsa" hidden="1">{"2",#N/A,TRUE,"Model";"3",#N/A,TRUE,"Model";"1",#N/A,TRUE,"Model"}</definedName>
    <definedName name="fsa_1" hidden="1">{"2",#N/A,TRUE,"Model";"3",#N/A,TRUE,"Model";"1",#N/A,TRUE,"Model"}</definedName>
    <definedName name="Full_GCName">#REF!</definedName>
    <definedName name="gafhfadh" localSheetId="4" hidden="1">{"Front Page",#N/A,FALSE,"Front and Back"}</definedName>
    <definedName name="gafhfadh" localSheetId="3" hidden="1">{"Front Page",#N/A,FALSE,"Front and Back"}</definedName>
    <definedName name="gafhfadh" hidden="1">{"Front Page",#N/A,FALSE,"Front and Back"}</definedName>
    <definedName name="gafhfadh_1" hidden="1">{"Front Page",#N/A,FALSE,"Front and Back"}</definedName>
    <definedName name="gagag" localSheetId="4" hidden="1">{"P and L",#N/A,FALSE,"Financial Output";"Cashflow",#N/A,FALSE,"Financial Output";"Balance Sheet",#N/A,FALSE,"Financial Output"}</definedName>
    <definedName name="gagag" localSheetId="3" hidden="1">{"P and L",#N/A,FALSE,"Financial Output";"Cashflow",#N/A,FALSE,"Financial Output";"Balance Sheet",#N/A,FALSE,"Financial Output"}</definedName>
    <definedName name="gagag" hidden="1">{"P and L",#N/A,FALSE,"Financial Output";"Cashflow",#N/A,FALSE,"Financial Output";"Balance Sheet",#N/A,FALSE,"Financial Output"}</definedName>
    <definedName name="gagag_1" hidden="1">{"P and L",#N/A,FALSE,"Financial Output";"Cashflow",#N/A,FALSE,"Financial Output";"Balance Sheet",#N/A,FALSE,"Financial Output"}</definedName>
    <definedName name="GC_ID">#REF!</definedName>
    <definedName name="ggf" localSheetId="4" hidden="1">{"comps",#N/A,FALSE,"comps";"notes",#N/A,FALSE,"comps"}</definedName>
    <definedName name="ggf" localSheetId="3" hidden="1">{"comps",#N/A,FALSE,"comps";"notes",#N/A,FALSE,"comps"}</definedName>
    <definedName name="ggf" hidden="1">{"comps",#N/A,FALSE,"comps";"notes",#N/A,FALSE,"comps"}</definedName>
    <definedName name="ggf_1" hidden="1">{"comps",#N/A,FALSE,"comps";"notes",#N/A,FALSE,"comps"}</definedName>
    <definedName name="hafhaha" localSheetId="4" hidden="1">{"P and L Detail Page 1",#N/A,FALSE,"Data";"P and L Detail Page 2",#N/A,FALSE,"Data"}</definedName>
    <definedName name="hafhaha" localSheetId="3" hidden="1">{"P and L Detail Page 1",#N/A,FALSE,"Data";"P and L Detail Page 2",#N/A,FALSE,"Data"}</definedName>
    <definedName name="hafhaha" hidden="1">{"P and L Detail Page 1",#N/A,FALSE,"Data";"P and L Detail Page 2",#N/A,FALSE,"Data"}</definedName>
    <definedName name="hafhaha_1" hidden="1">{"P and L Detail Page 1",#N/A,FALSE,"Data";"P and L Detail Page 2",#N/A,FALSE,"Data"}</definedName>
    <definedName name="hdak" localSheetId="4" hidden="1">{"2",#N/A,TRUE,"Model";"3",#N/A,TRUE,"Model";"1",#N/A,TRUE,"Model"}</definedName>
    <definedName name="hdak" localSheetId="3" hidden="1">{"2",#N/A,TRUE,"Model";"3",#N/A,TRUE,"Model";"1",#N/A,TRUE,"Model"}</definedName>
    <definedName name="hdak" hidden="1">{"2",#N/A,TRUE,"Model";"3",#N/A,TRUE,"Model";"1",#N/A,TRUE,"Model"}</definedName>
    <definedName name="hdak_1" hidden="1">{"2",#N/A,TRUE,"Model";"3",#N/A,TRUE,"Model";"1",#N/A,TRUE,"Model"}</definedName>
    <definedName name="hfagafg" localSheetId="4" hidden="1">{"P and L Detail Page 1",#N/A,FALSE,"Data";"P and L Detail Page 2",#N/A,FALSE,"Data"}</definedName>
    <definedName name="hfagafg" localSheetId="3" hidden="1">{"P and L Detail Page 1",#N/A,FALSE,"Data";"P and L Detail Page 2",#N/A,FALSE,"Data"}</definedName>
    <definedName name="hfagafg" hidden="1">{"P and L Detail Page 1",#N/A,FALSE,"Data";"P and L Detail Page 2",#N/A,FALSE,"Data"}</definedName>
    <definedName name="hfagafg_1" hidden="1">{"P and L Detail Page 1",#N/A,FALSE,"Data";"P and L Detail Page 2",#N/A,FALSE,"Data"}</definedName>
    <definedName name="hfahafha" localSheetId="4" hidden="1">{"Back Page",#N/A,FALSE,"Front and Back"}</definedName>
    <definedName name="hfahafha" localSheetId="3" hidden="1">{"Back Page",#N/A,FALSE,"Front and Back"}</definedName>
    <definedName name="hfahafha" hidden="1">{"Back Page",#N/A,FALSE,"Front and Back"}</definedName>
    <definedName name="hfahafha_1" hidden="1">{"Back Page",#N/A,FALSE,"Front and Back"}</definedName>
    <definedName name="hfhgafdg" localSheetId="4" hidden="1">{"P and L",#N/A,FALSE,"Financial Output";"Cashflow",#N/A,FALSE,"Financial Output";"Balance Sheet",#N/A,FALSE,"Financial Output"}</definedName>
    <definedName name="hfhgafdg" localSheetId="3" hidden="1">{"P and L",#N/A,FALSE,"Financial Output";"Cashflow",#N/A,FALSE,"Financial Output";"Balance Sheet",#N/A,FALSE,"Financial Output"}</definedName>
    <definedName name="hfhgafdg" hidden="1">{"P and L",#N/A,FALSE,"Financial Output";"Cashflow",#N/A,FALSE,"Financial Output";"Balance Sheet",#N/A,FALSE,"Financial Output"}</definedName>
    <definedName name="hfhgafdg_1" hidden="1">{"P and L",#N/A,FALSE,"Financial Output";"Cashflow",#N/A,FALSE,"Financial Output";"Balance Sheet",#N/A,FALSE,"Financial Output"}</definedName>
    <definedName name="HHAcct">#REF!</definedName>
    <definedName name="HHCemGrdCost">#REF!</definedName>
    <definedName name="HHCemGrdCpTC">#REF!</definedName>
    <definedName name="HHClkCost">#REF!</definedName>
    <definedName name="HHClkCpTC">#REF!</definedName>
    <definedName name="hhhhhhhhhhh" localSheetId="4" hidden="1">{"Back Page",#N/A,FALSE,"Front and Back"}</definedName>
    <definedName name="hhhhhhhhhhh" localSheetId="3" hidden="1">{"Back Page",#N/A,FALSE,"Front and Back"}</definedName>
    <definedName name="hhhhhhhhhhh" hidden="1">{"Back Page",#N/A,FALSE,"Front and Back"}</definedName>
    <definedName name="hhhhhhhhhhh_1" hidden="1">{"Back Page",#N/A,FALSE,"Front and Back"}</definedName>
    <definedName name="hhhsdf" localSheetId="4" hidden="1">{"up stand alones",#N/A,FALSE,"Acquiror"}</definedName>
    <definedName name="hhhsdf" localSheetId="3" hidden="1">{"up stand alones",#N/A,FALSE,"Acquiror"}</definedName>
    <definedName name="hhhsdf" hidden="1">{"up stand alones",#N/A,FALSE,"Acquiror"}</definedName>
    <definedName name="hhhsdf_1" hidden="1">{"up stand alones",#N/A,FALSE,"Acquiror"}</definedName>
    <definedName name="HP_Application">#REF!</definedName>
    <definedName name="HP_Category">#REF!</definedName>
    <definedName name="HP_Currency">#REF!</definedName>
    <definedName name="HP_Entity">#REF!</definedName>
    <definedName name="HP_EntityName">#REF!</definedName>
    <definedName name="HP_Frequency">#REF!</definedName>
    <definedName name="HP_Period">#REF!</definedName>
    <definedName name="i"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i"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i"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i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ik" localSheetId="4" hidden="1">{"casespecific",#N/A,FALSE,"Assumptions"}</definedName>
    <definedName name="ik" localSheetId="3" hidden="1">{"casespecific",#N/A,FALSE,"Assumptions"}</definedName>
    <definedName name="ik" hidden="1">{"casespecific",#N/A,FALSE,"Assumptions"}</definedName>
    <definedName name="ik_1" hidden="1">{"casespecific",#N/A,FALSE,"Assumptions"}</definedName>
    <definedName name="IS">#REF!</definedName>
    <definedName name="kk">#N/A</definedName>
    <definedName name="kol" localSheetId="4" hidden="1">{"away stand alones",#N/A,FALSE,"Target"}</definedName>
    <definedName name="kol" localSheetId="3" hidden="1">{"away stand alones",#N/A,FALSE,"Target"}</definedName>
    <definedName name="kol" hidden="1">{"away stand alones",#N/A,FALSE,"Target"}</definedName>
    <definedName name="kol_1" hidden="1">{"away stand alones",#N/A,FALSE,"Target"}</definedName>
    <definedName name="L_Adjust">[1]Links!$H$1:$H$65536</definedName>
    <definedName name="L_AJE_Tot">[1]Links!$G$1:$G$65536</definedName>
    <definedName name="L_CY_Beg">[1]Links!$F$1:$F$65536</definedName>
    <definedName name="L_CY_End">[1]Links!$J$1:$J$65536</definedName>
    <definedName name="L_PY_End">[1]Links!$K$1:$K$65536</definedName>
    <definedName name="L_RJE_Tot">[1]Links!$I$1:$I$65536</definedName>
    <definedName name="lang1">#N/A</definedName>
    <definedName name="lang2">#N/A</definedName>
    <definedName name="LinkFlag">#REF!</definedName>
    <definedName name="MI">#REF!</definedName>
    <definedName name="MLAcct">#REF!</definedName>
    <definedName name="MLCemGrdCost">#REF!</definedName>
    <definedName name="MLCemGrdCpTC">#REF!</definedName>
    <definedName name="MLClkCost">#REF!</definedName>
    <definedName name="MLClkCpTC">#REF!</definedName>
    <definedName name="MLRMECost">#REF!</definedName>
    <definedName name="MLRMECpT">#REF!</definedName>
    <definedName name="MLRMECpTC">#REF!</definedName>
    <definedName name="MLRMPCost">#REF!</definedName>
    <definedName name="MLRMPCpT">#REF!</definedName>
    <definedName name="MLRMPCpTC">#REF!</definedName>
    <definedName name="MLRMtPCost">#REF!</definedName>
    <definedName name="MLRMtPCpT">#REF!</definedName>
    <definedName name="MLRMtPCpTC">#REF!</definedName>
    <definedName name="MLTClkPrd">#REF!</definedName>
    <definedName name="MLTClkPrd2">#REF!</definedName>
    <definedName name="MLTPrdCost">#REF!</definedName>
    <definedName name="MLTPrdCpTC">#REF!</definedName>
    <definedName name="mmmmmmmmmmmmm" localSheetId="4" hidden="1">{"Back Page",#N/A,FALSE,"Front and Back"}</definedName>
    <definedName name="mmmmmmmmmmmmm" localSheetId="3" hidden="1">{"Back Page",#N/A,FALSE,"Front and Back"}</definedName>
    <definedName name="mmmmmmmmmmmmm" hidden="1">{"Back Page",#N/A,FALSE,"Front and Back"}</definedName>
    <definedName name="mmmmmmmmmmmmm_1" hidden="1">{"Back Page",#N/A,FALSE,"Front and Back"}</definedName>
    <definedName name="mmmmmmmmmmmmmmmmmmm" localSheetId="4" hidden="1">{"Five Year Record",#N/A,FALSE,"Front and Back"}</definedName>
    <definedName name="mmmmmmmmmmmmmmmmmmm" localSheetId="3" hidden="1">{"Five Year Record",#N/A,FALSE,"Front and Back"}</definedName>
    <definedName name="mmmmmmmmmmmmmmmmmmm" hidden="1">{"Five Year Record",#N/A,FALSE,"Front and Back"}</definedName>
    <definedName name="mmmmmmmmmmmmmmmmmmm_1" hidden="1">{"Five Year Record",#N/A,FALSE,"Front and Back"}</definedName>
    <definedName name="moises"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moises"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moises"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moises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_Sim">#REF!</definedName>
    <definedName name="noidea" localSheetId="4" hidden="1">{#N/A,#N/A,FALSE,"Calc";#N/A,#N/A,FALSE,"Sensitivity";#N/A,#N/A,FALSE,"LT Earn.Dil.";#N/A,#N/A,FALSE,"Dil. AVP"}</definedName>
    <definedName name="noidea" localSheetId="3" hidden="1">{#N/A,#N/A,FALSE,"Calc";#N/A,#N/A,FALSE,"Sensitivity";#N/A,#N/A,FALSE,"LT Earn.Dil.";#N/A,#N/A,FALSE,"Dil. AVP"}</definedName>
    <definedName name="noidea" hidden="1">{#N/A,#N/A,FALSE,"Calc";#N/A,#N/A,FALSE,"Sensitivity";#N/A,#N/A,FALSE,"LT Earn.Dil.";#N/A,#N/A,FALSE,"Dil. AVP"}</definedName>
    <definedName name="noidea_1" hidden="1">{#N/A,#N/A,FALSE,"Calc";#N/A,#N/A,FALSE,"Sensitivity";#N/A,#N/A,FALSE,"LT Earn.Dil.";#N/A,#N/A,FALSE,"Dil. AVP"}</definedName>
    <definedName name="NOIDEA2" localSheetId="4" hidden="1">{#N/A,#N/A,FALSE,"Calc";#N/A,#N/A,FALSE,"Sensitivity";#N/A,#N/A,FALSE,"LT Earn.Dil.";#N/A,#N/A,FALSE,"Dil. AVP"}</definedName>
    <definedName name="NOIDEA2" localSheetId="3" hidden="1">{#N/A,#N/A,FALSE,"Calc";#N/A,#N/A,FALSE,"Sensitivity";#N/A,#N/A,FALSE,"LT Earn.Dil.";#N/A,#N/A,FALSE,"Dil. AVP"}</definedName>
    <definedName name="NOIDEA2" hidden="1">{#N/A,#N/A,FALSE,"Calc";#N/A,#N/A,FALSE,"Sensitivity";#N/A,#N/A,FALSE,"LT Earn.Dil.";#N/A,#N/A,FALSE,"Dil. AVP"}</definedName>
    <definedName name="NOIDEA2_1" hidden="1">{#N/A,#N/A,FALSE,"Calc";#N/A,#N/A,FALSE,"Sensitivity";#N/A,#N/A,FALSE,"LT Earn.Dil.";#N/A,#N/A,FALSE,"Dil. AVP"}</definedName>
    <definedName name="NOME"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2"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2"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2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ññññññññññ" localSheetId="4" hidden="1">{"P and L",#N/A,FALSE,"Financial Output";"Cashflow",#N/A,FALSE,"Financial Output";"Balance Sheet",#N/A,FALSE,"Financial Output"}</definedName>
    <definedName name="ññññññññññ" localSheetId="3" hidden="1">{"P and L",#N/A,FALSE,"Financial Output";"Cashflow",#N/A,FALSE,"Financial Output";"Balance Sheet",#N/A,FALSE,"Financial Output"}</definedName>
    <definedName name="ññññññññññ" hidden="1">{"P and L",#N/A,FALSE,"Financial Output";"Cashflow",#N/A,FALSE,"Financial Output";"Balance Sheet",#N/A,FALSE,"Financial Output"}</definedName>
    <definedName name="ññññññññññ_1" hidden="1">{"P and L",#N/A,FALSE,"Financial Output";"Cashflow",#N/A,FALSE,"Financial Output";"Balance Sheet",#N/A,FALSE,"Financial Output"}</definedName>
    <definedName name="ok" localSheetId="4" hidden="1">{#N/A,#N/A,FALSE,"Calc";#N/A,#N/A,FALSE,"Sensitivity";#N/A,#N/A,FALSE,"LT Earn.Dil.";#N/A,#N/A,FALSE,"Dil. AVP"}</definedName>
    <definedName name="ok" localSheetId="3" hidden="1">{#N/A,#N/A,FALSE,"Calc";#N/A,#N/A,FALSE,"Sensitivity";#N/A,#N/A,FALSE,"LT Earn.Dil.";#N/A,#N/A,FALSE,"Dil. AVP"}</definedName>
    <definedName name="ok" hidden="1">{#N/A,#N/A,FALSE,"Calc";#N/A,#N/A,FALSE,"Sensitivity";#N/A,#N/A,FALSE,"LT Earn.Dil.";#N/A,#N/A,FALSE,"Dil. AVP"}</definedName>
    <definedName name="ok_1" hidden="1">{#N/A,#N/A,FALSE,"Calc";#N/A,#N/A,FALSE,"Sensitivity";#N/A,#N/A,FALSE,"LT Earn.Dil.";#N/A,#N/A,FALSE,"Dil. AVP"}</definedName>
    <definedName name="oku" localSheetId="4" hidden="1">{"equity comps",#N/A,FALSE,"CS Comps";"equity comps",#N/A,FALSE,"PS Comps";"equity comps",#N/A,FALSE,"GIC_Comps";"equity comps",#N/A,FALSE,"GIC2_Comps";"debt comps",#N/A,FALSE,"CS Comps";"debt comps",#N/A,FALSE,"PS Comps";"debt comps",#N/A,FALSE,"GIC_Comps";"debt comps",#N/A,FALSE,"GIC2_Comps"}</definedName>
    <definedName name="oku" localSheetId="3" hidden="1">{"equity comps",#N/A,FALSE,"CS Comps";"equity comps",#N/A,FALSE,"PS Comps";"equity comps",#N/A,FALSE,"GIC_Comps";"equity comps",#N/A,FALSE,"GIC2_Comps";"debt comps",#N/A,FALSE,"CS Comps";"debt comps",#N/A,FALSE,"PS Comps";"debt comps",#N/A,FALSE,"GIC_Comps";"debt comps",#N/A,FALSE,"GIC2_Comps"}</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ku_1" hidden="1">{"equity comps",#N/A,FALSE,"CS Comps";"equity comps",#N/A,FALSE,"PS Comps";"equity comps",#N/A,FALSE,"GIC_Comps";"equity comps",#N/A,FALSE,"GIC2_Comps";"debt comps",#N/A,FALSE,"CS Comps";"debt comps",#N/A,FALSE,"PS Comps";"debt comps",#N/A,FALSE,"GIC_Comps";"debt comps",#N/A,FALSE,"GIC2_Comps"}</definedName>
    <definedName name="OverallPlantSheet">#REF!</definedName>
    <definedName name="PAGE">#REF!</definedName>
    <definedName name="PERIODE">#REF!</definedName>
    <definedName name="po" localSheetId="4" hidden="1">{#N/A,#N/A,FALSE,"Calc";#N/A,#N/A,FALSE,"Sensitivity";#N/A,#N/A,FALSE,"LT Earn.Dil.";#N/A,#N/A,FALSE,"Dil. AVP"}</definedName>
    <definedName name="po" localSheetId="3" hidden="1">{#N/A,#N/A,FALSE,"Calc";#N/A,#N/A,FALSE,"Sensitivity";#N/A,#N/A,FALSE,"LT Earn.Dil.";#N/A,#N/A,FALSE,"Dil. AVP"}</definedName>
    <definedName name="po" hidden="1">{#N/A,#N/A,FALSE,"Calc";#N/A,#N/A,FALSE,"Sensitivity";#N/A,#N/A,FALSE,"LT Earn.Dil.";#N/A,#N/A,FALSE,"Dil. AVP"}</definedName>
    <definedName name="po_1" hidden="1">{#N/A,#N/A,FALSE,"Calc";#N/A,#N/A,FALSE,"Sensitivity";#N/A,#N/A,FALSE,"LT Earn.Dil.";#N/A,#N/A,FALSE,"Dil. AVP"}</definedName>
    <definedName name="PocetSmenárovBC">#REF!</definedName>
    <definedName name="PocetSmenárovPC">#REF!</definedName>
    <definedName name="poi" localSheetId="4" hidden="1">{"assumption 50 50",#N/A,TRUE,"Merger";"has gets cash",#N/A,TRUE,"Merger";"accretion dilution",#N/A,TRUE,"Merger";"comparison credit stats",#N/A,TRUE,"Merger";"pf credit stats",#N/A,TRUE,"Merger";"pf sheets",#N/A,TRUE,"Merger"}</definedName>
    <definedName name="poi" localSheetId="3" hidden="1">{"assumption 50 50",#N/A,TRUE,"Merger";"has gets cash",#N/A,TRUE,"Merger";"accretion dilution",#N/A,TRUE,"Merger";"comparison credit stats",#N/A,TRUE,"Merger";"pf credit stats",#N/A,TRUE,"Merger";"pf sheets",#N/A,TRUE,"Merger"}</definedName>
    <definedName name="poi" hidden="1">{"assumption 50 50",#N/A,TRUE,"Merger";"has gets cash",#N/A,TRUE,"Merger";"accretion dilution",#N/A,TRUE,"Merger";"comparison credit stats",#N/A,TRUE,"Merger";"pf credit stats",#N/A,TRUE,"Merger";"pf sheets",#N/A,TRUE,"Merger"}</definedName>
    <definedName name="poi_1" hidden="1">{"assumption 50 50",#N/A,TRUE,"Merger";"has gets cash",#N/A,TRUE,"Merger";"accretion dilution",#N/A,TRUE,"Merger";"comparison credit stats",#N/A,TRUE,"Merger";"pf credit stats",#N/A,TRUE,"Merger";"pf sheets",#N/A,TRUE,"Merger"}</definedName>
    <definedName name="ppp"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pp"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pp"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pp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pppppppppp" localSheetId="4" hidden="1">{"P and L Detail Page 1",#N/A,FALSE,"Data";"P and L Detail Page 2",#N/A,FALSE,"Data"}</definedName>
    <definedName name="pppppppppp" localSheetId="3" hidden="1">{"P and L Detail Page 1",#N/A,FALSE,"Data";"P and L Detail Page 2",#N/A,FALSE,"Data"}</definedName>
    <definedName name="pppppppppp" hidden="1">{"P and L Detail Page 1",#N/A,FALSE,"Data";"P and L Detail Page 2",#N/A,FALSE,"Data"}</definedName>
    <definedName name="pppppppppp_1" hidden="1">{"P and L Detail Page 1",#N/A,FALSE,"Data";"P and L Detail Page 2",#N/A,FALSE,"Data"}</definedName>
    <definedName name="PRINT">#REF!</definedName>
    <definedName name="print_all">#N/A</definedName>
    <definedName name="_xlnm.Print_Area" localSheetId="2">'Problema No. 1 - Balance'!$A$1:$K$41</definedName>
    <definedName name="_xlnm.Print_Area" localSheetId="6">'Problema No. 3.11 - Análisis'!$A$1:$O$41</definedName>
    <definedName name="_xlnm.Print_Area">#REF!</definedName>
    <definedName name="PRINT_AREA_MI">#REF!</definedName>
    <definedName name="print_black">#N/A</definedName>
    <definedName name="Print_CEM_cc5">#REF!</definedName>
    <definedName name="print_color">#N/A</definedName>
    <definedName name="_xlnm.Print_Titles" localSheetId="4">'Problema No. 2 - Flujo'!$1:$3</definedName>
    <definedName name="prout" localSheetId="4" hidden="1">{"comp1",#N/A,FALSE,"COMPS";"footnotes",#N/A,FALSE,"COMPS"}</definedName>
    <definedName name="prout" localSheetId="3" hidden="1">{"comp1",#N/A,FALSE,"COMPS";"footnotes",#N/A,FALSE,"COMPS"}</definedName>
    <definedName name="prout" hidden="1">{"comp1",#N/A,FALSE,"COMPS";"footnotes",#N/A,FALSE,"COMPS"}</definedName>
    <definedName name="prout_1" hidden="1">{"comp1",#N/A,FALSE,"COMPS";"footnotes",#N/A,FALSE,"COMPS"}</definedName>
    <definedName name="qqqqqqqqqqqq" localSheetId="4" hidden="1">{"P and L Detail Page 1",#N/A,FALSE,"Data";"P and L Detail Page 2",#N/A,FALSE,"Data"}</definedName>
    <definedName name="qqqqqqqqqqqq" localSheetId="3" hidden="1">{"P and L Detail Page 1",#N/A,FALSE,"Data";"P and L Detail Page 2",#N/A,FALSE,"Data"}</definedName>
    <definedName name="qqqqqqqqqqqq" hidden="1">{"P and L Detail Page 1",#N/A,FALSE,"Data";"P and L Detail Page 2",#N/A,FALSE,"Data"}</definedName>
    <definedName name="qqqqqqqqqqqq_1" hidden="1">{"P and L Detail Page 1",#N/A,FALSE,"Data";"P and L Detail Page 2",#N/A,FALSE,"Data"}</definedName>
    <definedName name="refresh">#REF!</definedName>
    <definedName name="Rep_Cur">#REF!</definedName>
    <definedName name="RepEnd">#REF!</definedName>
    <definedName name="RepEndMain">#REF!</definedName>
    <definedName name="RepName">#REF!</definedName>
    <definedName name="Reporting_Event">#REF!</definedName>
    <definedName name="RepStart">#REF!</definedName>
    <definedName name="RMC000000000000">#REF!</definedName>
    <definedName name="rrr">#N/A</definedName>
    <definedName name="rrrrrrrrrrrrrrrrrr" localSheetId="4" hidden="1">{"P and L Detail Page 1",#N/A,FALSE,"Data";"P and L Detail Page 2",#N/A,FALSE,"Data"}</definedName>
    <definedName name="rrrrrrrrrrrrrrrrrr" localSheetId="3" hidden="1">{"P and L Detail Page 1",#N/A,FALSE,"Data";"P and L Detail Page 2",#N/A,FALSE,"Data"}</definedName>
    <definedName name="rrrrrrrrrrrrrrrrrr" hidden="1">{"P and L Detail Page 1",#N/A,FALSE,"Data";"P and L Detail Page 2",#N/A,FALSE,"Data"}</definedName>
    <definedName name="rrrrrrrrrrrrrrrrrr_1" hidden="1">{"P and L Detail Page 1",#N/A,FALSE,"Data";"P and L Detail Page 2",#N/A,FALSE,"Data"}</definedName>
    <definedName name="rty" localSheetId="4" hidden="1">{#N/A,#N/A,TRUE,"Pro Forma";#N/A,#N/A,TRUE,"PF_Bal";#N/A,#N/A,TRUE,"PF_INC";#N/A,#N/A,TRUE,"CBE";#N/A,#N/A,TRUE,"SWK"}</definedName>
    <definedName name="rty" localSheetId="3" hidden="1">{#N/A,#N/A,TRUE,"Pro Forma";#N/A,#N/A,TRUE,"PF_Bal";#N/A,#N/A,TRUE,"PF_INC";#N/A,#N/A,TRUE,"CBE";#N/A,#N/A,TRUE,"SWK"}</definedName>
    <definedName name="rty" hidden="1">{#N/A,#N/A,TRUE,"Pro Forma";#N/A,#N/A,TRUE,"PF_Bal";#N/A,#N/A,TRUE,"PF_INC";#N/A,#N/A,TRUE,"CBE";#N/A,#N/A,TRUE,"SWK"}</definedName>
    <definedName name="rty_1" hidden="1">{#N/A,#N/A,TRUE,"Pro Forma";#N/A,#N/A,TRUE,"PF_Bal";#N/A,#N/A,TRUE,"PF_INC";#N/A,#N/A,TRUE,"CBE";#N/A,#N/A,TRUE,"SWK"}</definedName>
    <definedName name="s">#N/A</definedName>
    <definedName name="S_Adjust_Data">[1]Lead!$I$1:$I$105</definedName>
    <definedName name="S_AJE_Tot_Data">[1]Lead!$H$1:$H$105</definedName>
    <definedName name="S_CY_Beg_Data">[1]Lead!$F$1:$F$105</definedName>
    <definedName name="S_CY_End_Data">[1]Lead!$K$1:$K$105</definedName>
    <definedName name="S_PY_End_Data">[1]Lead!$M$1:$M$105</definedName>
    <definedName name="S_RJE_Tot_Data">[1]Lead!$J$1:$J$105</definedName>
    <definedName name="SAPBEXhrIndnt" hidden="1">1</definedName>
    <definedName name="SAPBEXrevision" hidden="1">1</definedName>
    <definedName name="SAPBEXsysID" hidden="1">"BWP"</definedName>
    <definedName name="SAPBEXwbID" hidden="1">"3PAIY8A0PAFUN0NVJ1AMBH10D"</definedName>
    <definedName name="SAPFuncF4Help" localSheetId="2">Main.SAPF4Help()</definedName>
    <definedName name="SAPFuncF4Help" localSheetId="4">Main.SAPF4Help()</definedName>
    <definedName name="SAPFuncF4Help" localSheetId="3">Main.SAPF4Help()</definedName>
    <definedName name="SAPFuncF4Help">Main.SAPF4Help()</definedName>
    <definedName name="SAPRangeKEYFIG_Tabelle10_Sales_Export">#REF!</definedName>
    <definedName name="SAPRangeKEYFIG_Tabelle10_Sales_Export_Cement_Types">#REF!</definedName>
    <definedName name="SAPRangeKEYFIG_Tabelle10_Sales_Export_Price">#REF!</definedName>
    <definedName name="SAPRangeKEYFIG_Tabelle10_Sales_Export_Price_Area">#REF!</definedName>
    <definedName name="SAPRangeKEYFIG_Tabelle11_Sales_Trad_Prices1">#REF!</definedName>
    <definedName name="SAPRangeKEYFIG_Tabelle11_Sales_Trad_Prices2">#REF!</definedName>
    <definedName name="SAPRangeKEYFIG_Tabelle11_Sales_Trad_Prices3">#REF!</definedName>
    <definedName name="SAPRangeKEYFIG_Tabelle11_Sales_Trad_Vol">#REF!</definedName>
    <definedName name="SAPRangeKEYFIG_Tabelle11_Sales_Trade_Prices">#REF!</definedName>
    <definedName name="SAPRangeKEYFIG_Tabelle11_Sales_Trade_Prices_Areas">#REF!</definedName>
    <definedName name="SAPRangeKEYFIG_Tabelle11_Sales_Trade_Prices_Cem_Types">#REF!</definedName>
    <definedName name="SAPRangeKEYFIG_Tabelle11_Sales_Trade_Vol">#REF!</definedName>
    <definedName name="SAPRangeKEYFIG_Tabelle2_IC_Values">#REF!</definedName>
    <definedName name="SAPRangeKEYFIG_Tabelle2_Prod_Sales_Vol">#REF!</definedName>
    <definedName name="SAPRangeKEYFIG_Tabelle2_Tabelle2D1">#REF!</definedName>
    <definedName name="SAPRangeKEYFIG_Tabelle3_IC_Sales">#REF!</definedName>
    <definedName name="SAPRangeKEYFIG_Tabelle3_Production_Vol">#REF!</definedName>
    <definedName name="SAPRangeKEYFIG_Tabelle3_Sales_Vol">#REF!</definedName>
    <definedName name="SAPRangeKEYFIG_Tabelle3_Tabelle3D3">#REF!</definedName>
    <definedName name="SAPRangeKEYFIG_Tabelle31_IC_Values">#REF!</definedName>
    <definedName name="SAPRangeKEYFIG_Tabelle31_Production_Vol">#REF!</definedName>
    <definedName name="SAPRangeKEYFIG_Tabelle31_Sales_Vol">#REF!</definedName>
    <definedName name="SAPRangeKEYFIG_Tabelle311_IC_Sales">#REF!</definedName>
    <definedName name="SAPRangeKEYFIG_Tabelle311_Production_Vol">#REF!</definedName>
    <definedName name="SAPRangeKEYFIG_Tabelle311_Sales_Vol">#REF!</definedName>
    <definedName name="SAPRangeKEYFIG_Tabelle3111_IC_Sales">#REF!</definedName>
    <definedName name="SAPRangeKEYFIG_Tabelle3111_Production_Vol">#REF!</definedName>
    <definedName name="SAPRangeKEYFIG_Tabelle3111_Sales_Vol">#REF!</definedName>
    <definedName name="SAPRangeKEYFIG_Tabelle4_NOA_Value">#REF!</definedName>
    <definedName name="SAPRangeKEYFIG_Tabelle4_NOA_Value_LJ">#REF!</definedName>
    <definedName name="SAPRangeKEYFIG_Tabelle4_Roll_Forec">#REF!</definedName>
    <definedName name="SAPRangeKEYFIG_Tabelle4_Roll_Forec_LJ">#REF!</definedName>
    <definedName name="SAPRangeKEYFIG_Tabelle4_Sales_Volume">#REF!</definedName>
    <definedName name="SAPRangeKEYFIG_Tabelle4_Sales_Volume_LJ">#REF!</definedName>
    <definedName name="SAPRangeKEYFIG_Tabelle4_Tabelle4D2">#REF!</definedName>
    <definedName name="SAPRangeKEYFIG_Tabelle5_Inv_Cem_Types">#REF!</definedName>
    <definedName name="SAPRangeKEYFIG_Tabelle5_Inv_Prices_3">#REF!</definedName>
    <definedName name="SAPRangeKEYFIG_Tabelle5_Inventories">#REF!</definedName>
    <definedName name="SAPRangeKEYFIG_Tabelle5_Other_Mat">#REF!</definedName>
    <definedName name="SAPRangeKEYFIG_Tabelle5_Prices_per_Pc">#REF!</definedName>
    <definedName name="SAPRangeKEYFIG_Tabelle5_Tabelle5D2">#REF!</definedName>
    <definedName name="SAPRangeKEYFIG_Tabelle5_Tabelle5D3">#REF!</definedName>
    <definedName name="SAPRangeKEYFIG_Tabelle6_Head_Counts">#REF!</definedName>
    <definedName name="SAPRangeKEYFIG_Tabelle6_Maintenance_mit_Unterpos">#REF!</definedName>
    <definedName name="SAPRangeKEYFIG_Tabelle6_Maintenance_ohne_Unterpos">#REF!</definedName>
    <definedName name="SAPRangeKEYFIG_Tabelle6_Tabelle6D1">#REF!</definedName>
    <definedName name="SAPRangeKEYFIG_Tabelle8_Sales_Domestic">#REF!</definedName>
    <definedName name="SAPRangeKEYFIG_Tabelle8_Sales_Domestic_Cement_Types">#REF!</definedName>
    <definedName name="SAPRangeKEYFIG_Tabelle8_Sales_Domestic_Price">#REF!</definedName>
    <definedName name="SAPRangeKEYFIG_Tabelle8_Sales_Domestic_Price_Area">#REF!</definedName>
    <definedName name="SAPRangeKEYFIG_Tabelle8_Tabelle8D3">#REF!</definedName>
    <definedName name="SAPRangeKEYFIG_Tabelle8_Tabelle8D4">#REF!</definedName>
    <definedName name="SAPRangePOPER_Tabelle10_Sales_Export">#REF!</definedName>
    <definedName name="SAPRangePOPER_Tabelle10_Sales_Export_Cement_Types">#REF!</definedName>
    <definedName name="SAPRangePOPER_Tabelle10_Sales_Export_Price">#REF!</definedName>
    <definedName name="SAPRangePOPER_Tabelle10_Sales_Export_Price_Area">#REF!</definedName>
    <definedName name="SAPRangePOPER_Tabelle11_Sales_Trad_Prices1">#REF!</definedName>
    <definedName name="SAPRangePOPER_Tabelle11_Sales_Trad_Prices2">#REF!</definedName>
    <definedName name="SAPRangePOPER_Tabelle11_Sales_Trad_Prices3">#REF!</definedName>
    <definedName name="SAPRangePOPER_Tabelle11_Sales_Trad_Vol">#REF!</definedName>
    <definedName name="SAPRangePOPER_Tabelle11_Sales_Trade_Prices">#REF!</definedName>
    <definedName name="SAPRangePOPER_Tabelle11_Sales_Trade_Prices_Areas">#REF!</definedName>
    <definedName name="SAPRangePOPER_Tabelle11_Sales_Trade_Prices_Cem_Types">#REF!</definedName>
    <definedName name="SAPRangePOPER_Tabelle11_Sales_Trade_Vol">#REF!</definedName>
    <definedName name="SAPRangePOPER_Tabelle2_IC_Values">#REF!</definedName>
    <definedName name="SAPRangePOPER_Tabelle2_Prod_Sales_Vol">#REF!</definedName>
    <definedName name="SAPRangePOPER_Tabelle2_Tabelle2D1">#REF!</definedName>
    <definedName name="SAPRangePOPER_Tabelle3_IC_Sales">#REF!</definedName>
    <definedName name="SAPRangePOPER_Tabelle3_Production_Vol">#REF!</definedName>
    <definedName name="SAPRangePOPER_Tabelle3_Sales_Vol">#REF!</definedName>
    <definedName name="SAPRangePOPER_Tabelle3_Tabelle3D3">#REF!</definedName>
    <definedName name="SAPRangePOPER_Tabelle31_IC_Values">#REF!</definedName>
    <definedName name="SAPRangePOPER_Tabelle31_Production_Vol">#REF!</definedName>
    <definedName name="SAPRangePOPER_Tabelle31_Sales_Vol">#REF!</definedName>
    <definedName name="SAPRangePOPER_Tabelle311_IC_Sales">#REF!</definedName>
    <definedName name="SAPRangePOPER_Tabelle311_Production_Vol">#REF!</definedName>
    <definedName name="SAPRangePOPER_Tabelle311_Sales_Vol">#REF!</definedName>
    <definedName name="SAPRangePOPER_Tabelle3111_IC_Sales">#REF!</definedName>
    <definedName name="SAPRangePOPER_Tabelle3111_Production_Vol">#REF!</definedName>
    <definedName name="SAPRangePOPER_Tabelle3111_Sales_Vol">#REF!</definedName>
    <definedName name="SAPRangePOPER_Tabelle4_NOA_Value">#REF!</definedName>
    <definedName name="SAPRangePOPER_Tabelle4_NOA_Value_LJ">#REF!</definedName>
    <definedName name="SAPRangePOPER_Tabelle4_Roll_Forec">#REF!</definedName>
    <definedName name="SAPRangePOPER_Tabelle4_Roll_Forec_LJ">#REF!</definedName>
    <definedName name="SAPRangePOPER_Tabelle4_Sales_Volume">#REF!</definedName>
    <definedName name="SAPRangePOPER_Tabelle4_Sales_Volume_LJ">#REF!</definedName>
    <definedName name="SAPRangePOPER_Tabelle4_Tabelle4D2">#REF!</definedName>
    <definedName name="SAPRangePOPER_Tabelle5_Inv_Cem_Types">#REF!</definedName>
    <definedName name="SAPRangePOPER_Tabelle5_Inv_Prices_3">#REF!</definedName>
    <definedName name="SAPRangePOPER_Tabelle5_Inventories">#REF!</definedName>
    <definedName name="SAPRangePOPER_Tabelle5_Other_Mat">#REF!</definedName>
    <definedName name="SAPRangePOPER_Tabelle5_Prices_per_Pc">#REF!</definedName>
    <definedName name="SAPRangePOPER_Tabelle5_Tabelle5D2">#REF!</definedName>
    <definedName name="SAPRangePOPER_Tabelle5_Tabelle5D3">#REF!</definedName>
    <definedName name="SAPRangePOPER_Tabelle6_Head_Counts">#REF!</definedName>
    <definedName name="SAPRangePOPER_Tabelle6_Maintenance_mit_Unterpos">#REF!</definedName>
    <definedName name="SAPRangePOPER_Tabelle6_Maintenance_ohne_Unterpos">#REF!</definedName>
    <definedName name="SAPRangePOPER_Tabelle6_Tabelle6D1">#REF!</definedName>
    <definedName name="SAPRangePOPER_Tabelle8_Sales_Domestic">#REF!</definedName>
    <definedName name="SAPRangePOPER_Tabelle8_Sales_Domestic_Cement_Types">#REF!</definedName>
    <definedName name="SAPRangePOPER_Tabelle8_Sales_Domestic_Price">#REF!</definedName>
    <definedName name="SAPRangePOPER_Tabelle8_Sales_Domestic_Price_Area">#REF!</definedName>
    <definedName name="SAPRangePOPER_Tabelle8_Tabelle8D3">#REF!</definedName>
    <definedName name="SAPRangePOPER_Tabelle8_Tabelle8D4">#REF!</definedName>
    <definedName name="SAPRangeRCONGR_Tabelle10_Sales_Export">#REF!</definedName>
    <definedName name="SAPRangeRCONGR_Tabelle10_Sales_Export_Cement_Types">#REF!</definedName>
    <definedName name="SAPRangeRCONGR_Tabelle10_Sales_Export_Price">#REF!</definedName>
    <definedName name="SAPRangeRCONGR_Tabelle10_Sales_Export_Price_Area">#REF!</definedName>
    <definedName name="SAPRangeRCONGR_Tabelle11_Sales_Trad_Prices1">#REF!</definedName>
    <definedName name="SAPRangeRCONGR_Tabelle11_Sales_Trad_Prices2">#REF!</definedName>
    <definedName name="SAPRangeRCONGR_Tabelle11_Sales_Trad_Prices3">#REF!</definedName>
    <definedName name="SAPRangeRCONGR_Tabelle11_Sales_Trad_Vol">#REF!</definedName>
    <definedName name="SAPRangeRCONGR_Tabelle11_Sales_Trade_Prices">#REF!</definedName>
    <definedName name="SAPRangeRCONGR_Tabelle11_Sales_Trade_Prices_Areas">#REF!</definedName>
    <definedName name="SAPRangeRCONGR_Tabelle11_Sales_Trade_Prices_Cem_Types">#REF!</definedName>
    <definedName name="SAPRangeRCONGR_Tabelle11_Sales_Trade_Vol">#REF!</definedName>
    <definedName name="SAPRangeRCONGR_Tabelle2_IC_Values">#REF!</definedName>
    <definedName name="SAPRangeRCONGR_Tabelle2_Prod_Sales_Vol">#REF!</definedName>
    <definedName name="SAPRangeRCONGR_Tabelle2_Tabelle2D1">#REF!</definedName>
    <definedName name="SAPRangeRCONGR_Tabelle3_IC_Sales">#REF!</definedName>
    <definedName name="SAPRangeRCONGR_Tabelle3_Production_Vol">#REF!</definedName>
    <definedName name="SAPRangeRCONGR_Tabelle3_Sales_Vol">#REF!</definedName>
    <definedName name="SAPRangeRCONGR_Tabelle3_Tabelle3D3">#REF!</definedName>
    <definedName name="SAPRangeRCONGR_Tabelle31_IC_Values">#REF!</definedName>
    <definedName name="SAPRangeRCONGR_Tabelle31_Production_Vol">#REF!</definedName>
    <definedName name="SAPRangeRCONGR_Tabelle31_Sales_Vol">#REF!</definedName>
    <definedName name="SAPRangeRCONGR_Tabelle311_IC_Sales">#REF!</definedName>
    <definedName name="SAPRangeRCONGR_Tabelle311_Production_Vol">#REF!</definedName>
    <definedName name="SAPRangeRCONGR_Tabelle311_Sales_Vol">#REF!</definedName>
    <definedName name="SAPRangeRCONGR_Tabelle3111_IC_Sales">#REF!</definedName>
    <definedName name="SAPRangeRCONGR_Tabelle3111_Production_Vol">#REF!</definedName>
    <definedName name="SAPRangeRCONGR_Tabelle3111_Sales_Vol">#REF!</definedName>
    <definedName name="SAPRangeRCONGR_Tabelle4_NOA_Value">#REF!</definedName>
    <definedName name="SAPRangeRCONGR_Tabelle4_NOA_Value_LJ">#REF!</definedName>
    <definedName name="SAPRangeRCONGR_Tabelle4_Roll_Forec">#REF!</definedName>
    <definedName name="SAPRangeRCONGR_Tabelle4_Roll_Forec_LJ">#REF!</definedName>
    <definedName name="SAPRangeRCONGR_Tabelle4_Sales_Volume">#REF!</definedName>
    <definedName name="SAPRangeRCONGR_Tabelle4_Sales_Volume_LJ">#REF!</definedName>
    <definedName name="SAPRangeRCONGR_Tabelle4_Tabelle4D2">#REF!</definedName>
    <definedName name="SAPRangeRCONGR_Tabelle5_Inv_Cem_Types">#REF!</definedName>
    <definedName name="SAPRangeRCONGR_Tabelle5_Inv_Prices_3">#REF!</definedName>
    <definedName name="SAPRangeRCONGR_Tabelle5_Inventories">#REF!</definedName>
    <definedName name="SAPRangeRCONGR_Tabelle5_Other_Mat">#REF!</definedName>
    <definedName name="SAPRangeRCONGR_Tabelle5_Prices_per_Pc">#REF!</definedName>
    <definedName name="SAPRangeRCONGR_Tabelle5_Tabelle5D2">#REF!</definedName>
    <definedName name="SAPRangeRCONGR_Tabelle5_Tabelle5D3">#REF!</definedName>
    <definedName name="SAPRangeRCONGR_Tabelle6_Head_Counts">#REF!</definedName>
    <definedName name="SAPRangeRCONGR_Tabelle6_Maintenance_mit_Unterpos">#REF!</definedName>
    <definedName name="SAPRangeRCONGR_Tabelle6_Maintenance_ohne_Unterpos">#REF!</definedName>
    <definedName name="SAPRangeRCONGR_Tabelle6_Tabelle6D1">#REF!</definedName>
    <definedName name="SAPRangeRCONGR_Tabelle8_Sales_Domestic">#REF!</definedName>
    <definedName name="SAPRangeRCONGR_Tabelle8_Sales_Domestic_Cement_Types">#REF!</definedName>
    <definedName name="SAPRangeRCONGR_Tabelle8_Sales_Domestic_Price">#REF!</definedName>
    <definedName name="SAPRangeRCONGR_Tabelle8_Sales_Domestic_Price_Area">#REF!</definedName>
    <definedName name="SAPRangeRCONGR_Tabelle8_Tabelle8D3">#REF!</definedName>
    <definedName name="SAPRangeRCONGR_Tabelle8_Tabelle8D4">#REF!</definedName>
    <definedName name="SAPRangeRDIMEN_Tabelle10_Sales_Export">#REF!</definedName>
    <definedName name="SAPRangeRDIMEN_Tabelle10_Sales_Export_Cement_Types">#REF!</definedName>
    <definedName name="SAPRangeRDIMEN_Tabelle10_Sales_Export_Price">#REF!</definedName>
    <definedName name="SAPRangeRDIMEN_Tabelle10_Sales_Export_Price_Area">#REF!</definedName>
    <definedName name="SAPRangeRDIMEN_Tabelle11_Sales_Trad_Prices1">#REF!</definedName>
    <definedName name="SAPRangeRDIMEN_Tabelle11_Sales_Trad_Prices2">#REF!</definedName>
    <definedName name="SAPRangeRDIMEN_Tabelle11_Sales_Trad_Prices3">#REF!</definedName>
    <definedName name="SAPRangeRDIMEN_Tabelle11_Sales_Trad_Vol">#REF!</definedName>
    <definedName name="SAPRangeRDIMEN_Tabelle11_Sales_Trade_Prices">#REF!</definedName>
    <definedName name="SAPRangeRDIMEN_Tabelle11_Sales_Trade_Prices_Areas">#REF!</definedName>
    <definedName name="SAPRangeRDIMEN_Tabelle11_Sales_Trade_Prices_Cem_Types">#REF!</definedName>
    <definedName name="SAPRangeRDIMEN_Tabelle11_Sales_Trade_Vol">#REF!</definedName>
    <definedName name="SAPRangeRDIMEN_Tabelle2_IC_Values">#REF!</definedName>
    <definedName name="SAPRangeRDIMEN_Tabelle2_Prod_Sales_Vol">#REF!</definedName>
    <definedName name="SAPRangeRDIMEN_Tabelle2_Tabelle2D1">#REF!</definedName>
    <definedName name="SAPRangeRDIMEN_Tabelle3_IC_Sales">#REF!</definedName>
    <definedName name="SAPRangeRDIMEN_Tabelle3_Production_Vol">#REF!</definedName>
    <definedName name="SAPRangeRDIMEN_Tabelle3_Sales_Vol">#REF!</definedName>
    <definedName name="SAPRangeRDIMEN_Tabelle3_Tabelle3D3">#REF!</definedName>
    <definedName name="SAPRangeRDIMEN_Tabelle31_IC_Values">#REF!</definedName>
    <definedName name="SAPRangeRDIMEN_Tabelle31_Production_Vol">#REF!</definedName>
    <definedName name="SAPRangeRDIMEN_Tabelle31_Sales_Vol">#REF!</definedName>
    <definedName name="SAPRangeRDIMEN_Tabelle311_IC_Sales">#REF!</definedName>
    <definedName name="SAPRangeRDIMEN_Tabelle311_Production_Vol">#REF!</definedName>
    <definedName name="SAPRangeRDIMEN_Tabelle311_Sales_Vol">#REF!</definedName>
    <definedName name="SAPRangeRDIMEN_Tabelle3111_IC_Sales">#REF!</definedName>
    <definedName name="SAPRangeRDIMEN_Tabelle3111_Production_Vol">#REF!</definedName>
    <definedName name="SAPRangeRDIMEN_Tabelle3111_Sales_Vol">#REF!</definedName>
    <definedName name="SAPRangeRDIMEN_Tabelle4_NOA_Value">#REF!</definedName>
    <definedName name="SAPRangeRDIMEN_Tabelle4_NOA_Value_LJ">#REF!</definedName>
    <definedName name="SAPRangeRDIMEN_Tabelle4_Roll_Forec">#REF!</definedName>
    <definedName name="SAPRangeRDIMEN_Tabelle4_Roll_Forec_LJ">#REF!</definedName>
    <definedName name="SAPRangeRDIMEN_Tabelle4_Sales_Volume">#REF!</definedName>
    <definedName name="SAPRangeRDIMEN_Tabelle4_Sales_Volume_LJ">#REF!</definedName>
    <definedName name="SAPRangeRDIMEN_Tabelle4_Tabelle4D2">#REF!</definedName>
    <definedName name="SAPRangeRDIMEN_Tabelle5_Inv_Cem_Types">#REF!</definedName>
    <definedName name="SAPRangeRDIMEN_Tabelle5_Inv_Prices_3">#REF!</definedName>
    <definedName name="SAPRangeRDIMEN_Tabelle5_Inventories">#REF!</definedName>
    <definedName name="SAPRangeRDIMEN_Tabelle5_Other_Mat">#REF!</definedName>
    <definedName name="SAPRangeRDIMEN_Tabelle5_Prices_per_Pc">#REF!</definedName>
    <definedName name="SAPRangeRDIMEN_Tabelle5_Tabelle5D2">#REF!</definedName>
    <definedName name="SAPRangeRDIMEN_Tabelle5_Tabelle5D3">#REF!</definedName>
    <definedName name="SAPRangeRDIMEN_Tabelle6_Head_Counts">#REF!</definedName>
    <definedName name="SAPRangeRDIMEN_Tabelle6_Maintenance_mit_Unterpos">#REF!</definedName>
    <definedName name="SAPRangeRDIMEN_Tabelle6_Maintenance_ohne_Unterpos">#REF!</definedName>
    <definedName name="SAPRangeRDIMEN_Tabelle6_Tabelle6D1">#REF!</definedName>
    <definedName name="SAPRangeRDIMEN_Tabelle8_Sales_Domestic">#REF!</definedName>
    <definedName name="SAPRangeRDIMEN_Tabelle8_Sales_Domestic_Cement_Types">#REF!</definedName>
    <definedName name="SAPRangeRDIMEN_Tabelle8_Sales_Domestic_Price">#REF!</definedName>
    <definedName name="SAPRangeRDIMEN_Tabelle8_Sales_Domestic_Price_Area">#REF!</definedName>
    <definedName name="SAPRangeRDIMEN_Tabelle8_Tabelle8D3">#REF!</definedName>
    <definedName name="SAPRangeRDIMEN_Tabelle8_Tabelle8D4">#REF!</definedName>
    <definedName name="SAPRangeRITCLG_Tabelle10_Sales_Export">#REF!</definedName>
    <definedName name="SAPRangeRITCLG_Tabelle10_Sales_Export_Cement_Types">#REF!</definedName>
    <definedName name="SAPRangeRITCLG_Tabelle10_Sales_Export_Price">#REF!</definedName>
    <definedName name="SAPRangeRITCLG_Tabelle10_Sales_Export_Price_Area">#REF!</definedName>
    <definedName name="SAPRangeRITCLG_Tabelle11_Sales_Trad_Prices1">#REF!</definedName>
    <definedName name="SAPRangeRITCLG_Tabelle11_Sales_Trad_Prices2">#REF!</definedName>
    <definedName name="SAPRangeRITCLG_Tabelle11_Sales_Trad_Prices3">#REF!</definedName>
    <definedName name="SAPRangeRITCLG_Tabelle11_Sales_Trad_Vol">#REF!</definedName>
    <definedName name="SAPRangeRITCLG_Tabelle11_Sales_Trade_Prices">#REF!</definedName>
    <definedName name="SAPRangeRITCLG_Tabelle11_Sales_Trade_Prices_Areas">#REF!</definedName>
    <definedName name="SAPRangeRITCLG_Tabelle11_Sales_Trade_Prices_Cem_Types">#REF!</definedName>
    <definedName name="SAPRangeRITCLG_Tabelle11_Sales_Trade_Vol">#REF!</definedName>
    <definedName name="SAPRangeRITCLG_Tabelle2_IC_Values">#REF!</definedName>
    <definedName name="SAPRangeRITCLG_Tabelle2_Prod_Sales_Vol">#REF!</definedName>
    <definedName name="SAPRangeRITCLG_Tabelle2_Tabelle2D1">#REF!</definedName>
    <definedName name="SAPRangeRITCLG_Tabelle3_IC_Sales">#REF!</definedName>
    <definedName name="SAPRangeRITCLG_Tabelle3_Production_Vol">#REF!</definedName>
    <definedName name="SAPRangeRITCLG_Tabelle3_Sales_Vol">#REF!</definedName>
    <definedName name="SAPRangeRITCLG_Tabelle3_Tabelle3D3">#REF!</definedName>
    <definedName name="SAPRangeRITCLG_Tabelle31_IC_Values">#REF!</definedName>
    <definedName name="SAPRangeRITCLG_Tabelle31_Production_Vol">#REF!</definedName>
    <definedName name="SAPRangeRITCLG_Tabelle31_Sales_Vol">#REF!</definedName>
    <definedName name="SAPRangeRITCLG_Tabelle311_IC_Sales">#REF!</definedName>
    <definedName name="SAPRangeRITCLG_Tabelle311_Production_Vol">#REF!</definedName>
    <definedName name="SAPRangeRITCLG_Tabelle311_Sales_Vol">#REF!</definedName>
    <definedName name="SAPRangeRITCLG_Tabelle3111_IC_Sales">#REF!</definedName>
    <definedName name="SAPRangeRITCLG_Tabelle3111_Production_Vol">#REF!</definedName>
    <definedName name="SAPRangeRITCLG_Tabelle3111_Sales_Vol">#REF!</definedName>
    <definedName name="SAPRangeRITCLG_Tabelle4_NOA_Value">#REF!</definedName>
    <definedName name="SAPRangeRITCLG_Tabelle4_NOA_Value_LJ">#REF!</definedName>
    <definedName name="SAPRangeRITCLG_Tabelle4_Roll_Forec">#REF!</definedName>
    <definedName name="SAPRangeRITCLG_Tabelle4_Roll_Forec_LJ">#REF!</definedName>
    <definedName name="SAPRangeRITCLG_Tabelle4_Sales_Volume">#REF!</definedName>
    <definedName name="SAPRangeRITCLG_Tabelle4_Sales_Volume_LJ">#REF!</definedName>
    <definedName name="SAPRangeRITCLG_Tabelle4_Tabelle4D2">#REF!</definedName>
    <definedName name="SAPRangeRITCLG_Tabelle5_Inv_Cem_Types">#REF!</definedName>
    <definedName name="SAPRangeRITCLG_Tabelle5_Inv_Prices_3">#REF!</definedName>
    <definedName name="SAPRangeRITCLG_Tabelle5_Inventories">#REF!</definedName>
    <definedName name="SAPRangeRITCLG_Tabelle5_Other_Mat">#REF!</definedName>
    <definedName name="SAPRangeRITCLG_Tabelle5_Prices_per_Pc">#REF!</definedName>
    <definedName name="SAPRangeRITCLG_Tabelle5_Tabelle5D2">#REF!</definedName>
    <definedName name="SAPRangeRITCLG_Tabelle5_Tabelle5D3">#REF!</definedName>
    <definedName name="SAPRangeRITCLG_Tabelle6_Head_Counts">#REF!</definedName>
    <definedName name="SAPRangeRITCLG_Tabelle6_Maintenance_mit_Unterpos">#REF!</definedName>
    <definedName name="SAPRangeRITCLG_Tabelle6_Maintenance_ohne_Unterpos">#REF!</definedName>
    <definedName name="SAPRangeRITCLG_Tabelle6_Tabelle6D1">#REF!</definedName>
    <definedName name="SAPRangeRITCLG_Tabelle8_Sales_Domestic">#REF!</definedName>
    <definedName name="SAPRangeRITCLG_Tabelle8_Sales_Domestic_Cement_Types">#REF!</definedName>
    <definedName name="SAPRangeRITCLG_Tabelle8_Sales_Domestic_Price">#REF!</definedName>
    <definedName name="SAPRangeRITCLG_Tabelle8_Sales_Domestic_Price_Area">#REF!</definedName>
    <definedName name="SAPRangeRITCLG_Tabelle8_Tabelle8D3">#REF!</definedName>
    <definedName name="SAPRangeRITCLG_Tabelle8_Tabelle8D4">#REF!</definedName>
    <definedName name="SAPRangeRITEM_Tabelle10_Sales_Export">#REF!</definedName>
    <definedName name="SAPRangeRITEM_Tabelle10_Sales_Export_Cement_Types">#REF!</definedName>
    <definedName name="SAPRangeRITEM_Tabelle10_Sales_Export_Price">#REF!</definedName>
    <definedName name="SAPRangeRITEM_Tabelle10_Sales_Export_Price_Area">#REF!</definedName>
    <definedName name="SAPRangeRITEM_Tabelle11_Sales_Trad_Prices1">#REF!</definedName>
    <definedName name="SAPRangeRITEM_Tabelle11_Sales_Trad_Prices2">#REF!</definedName>
    <definedName name="SAPRangeRITEM_Tabelle11_Sales_Trad_Prices3">#REF!</definedName>
    <definedName name="SAPRangeRITEM_Tabelle11_Sales_Trad_Vol">#REF!</definedName>
    <definedName name="SAPRangeRITEM_Tabelle11_Sales_Trade_Prices">#REF!</definedName>
    <definedName name="SAPRangeRITEM_Tabelle11_Sales_Trade_Prices_Areas">#REF!</definedName>
    <definedName name="SAPRangeRITEM_Tabelle11_Sales_Trade_Prices_Cem_Types">#REF!</definedName>
    <definedName name="SAPRangeRITEM_Tabelle11_Sales_Trade_Vol">#REF!</definedName>
    <definedName name="SAPRangeRITEM_Tabelle2_IC_Values">#REF!</definedName>
    <definedName name="SAPRangeRITEM_Tabelle2_Prod_Sales_Vol">#REF!</definedName>
    <definedName name="SAPRangeRITEM_Tabelle2_Tabelle2D1">#REF!</definedName>
    <definedName name="SAPRangeRITEM_Tabelle3_IC_Sales">#REF!</definedName>
    <definedName name="SAPRangeRITEM_Tabelle3_Production_Vol">#REF!</definedName>
    <definedName name="SAPRangeRITEM_Tabelle3_Sales_Vol">#REF!</definedName>
    <definedName name="SAPRangeRITEM_Tabelle3_Tabelle3D3">#REF!</definedName>
    <definedName name="SAPRangeRITEM_Tabelle31_IC_Values">#REF!</definedName>
    <definedName name="SAPRangeRITEM_Tabelle31_Production_Vol">#REF!</definedName>
    <definedName name="SAPRangeRITEM_Tabelle31_Sales_Vol">#REF!</definedName>
    <definedName name="SAPRangeRITEM_Tabelle311_IC_Sales">#REF!</definedName>
    <definedName name="SAPRangeRITEM_Tabelle311_Production_Vol">#REF!</definedName>
    <definedName name="SAPRangeRITEM_Tabelle311_Sales_Vol">#REF!</definedName>
    <definedName name="SAPRangeRITEM_Tabelle3111_IC_Sales">#REF!</definedName>
    <definedName name="SAPRangeRITEM_Tabelle3111_Production_Vol">#REF!</definedName>
    <definedName name="SAPRangeRITEM_Tabelle3111_Sales_Vol">#REF!</definedName>
    <definedName name="SAPRangeRITEM_Tabelle4_NOA_Value">#REF!</definedName>
    <definedName name="SAPRangeRITEM_Tabelle4_NOA_Value_LJ">#REF!</definedName>
    <definedName name="SAPRangeRITEM_Tabelle4_Roll_Forec">#REF!</definedName>
    <definedName name="SAPRangeRITEM_Tabelle4_Roll_Forec_LJ">#REF!</definedName>
    <definedName name="SAPRangeRITEM_Tabelle4_Sales_Volume">#REF!</definedName>
    <definedName name="SAPRangeRITEM_Tabelle4_Sales_Volume_LJ">#REF!</definedName>
    <definedName name="SAPRangeRITEM_Tabelle4_Tabelle4D2">#REF!</definedName>
    <definedName name="SAPRangeRITEM_Tabelle5_Inv_Cem_Types">#REF!</definedName>
    <definedName name="SAPRangeRITEM_Tabelle5_Inv_Prices_3">#REF!</definedName>
    <definedName name="SAPRangeRITEM_Tabelle5_Inventories">#REF!</definedName>
    <definedName name="SAPRangeRITEM_Tabelle5_Other_Mat">#REF!</definedName>
    <definedName name="SAPRangeRITEM_Tabelle5_Prices_per_Pc">#REF!</definedName>
    <definedName name="SAPRangeRITEM_Tabelle5_Tabelle5D2">#REF!</definedName>
    <definedName name="SAPRangeRITEM_Tabelle5_Tabelle5D3">#REF!</definedName>
    <definedName name="SAPRangeRITEM_Tabelle6_Head_Counts">#REF!</definedName>
    <definedName name="SAPRangeRITEM_Tabelle6_Maintenance_mit_Unterpos">#REF!</definedName>
    <definedName name="SAPRangeRITEM_Tabelle6_Maintenance_ohne_Unterpos">#REF!</definedName>
    <definedName name="SAPRangeRITEM_Tabelle6_Tabelle6D1">#REF!</definedName>
    <definedName name="SAPRangeRITEM_Tabelle8_Sales_Domestic">#REF!</definedName>
    <definedName name="SAPRangeRITEM_Tabelle8_Sales_Domestic_Cement_Types">#REF!</definedName>
    <definedName name="SAPRangeRITEM_Tabelle8_Sales_Domestic_Price">#REF!</definedName>
    <definedName name="SAPRangeRITEM_Tabelle8_Sales_Domestic_Price_Area">#REF!</definedName>
    <definedName name="SAPRangeRITEM_Tabelle8_Tabelle8D3">#REF!</definedName>
    <definedName name="SAPRangeRITEM_Tabelle8_Tabelle8D4">#REF!</definedName>
    <definedName name="SAPRangeRLDNR_Tabelle10_Sales_Export">#REF!</definedName>
    <definedName name="SAPRangeRLDNR_Tabelle10_Sales_Export_Cement_Types">#REF!</definedName>
    <definedName name="SAPRangeRLDNR_Tabelle10_Sales_Export_Price">#REF!</definedName>
    <definedName name="SAPRangeRLDNR_Tabelle10_Sales_Export_Price_Area">#REF!</definedName>
    <definedName name="SAPRangeRLDNR_Tabelle11_Sales_Trad_Prices1">#REF!</definedName>
    <definedName name="SAPRangeRLDNR_Tabelle11_Sales_Trad_Prices2">#REF!</definedName>
    <definedName name="SAPRangeRLDNR_Tabelle11_Sales_Trad_Prices3">#REF!</definedName>
    <definedName name="SAPRangeRLDNR_Tabelle11_Sales_Trad_Vol">#REF!</definedName>
    <definedName name="SAPRangeRLDNR_Tabelle11_Sales_Trade_Prices">#REF!</definedName>
    <definedName name="SAPRangeRLDNR_Tabelle11_Sales_Trade_Prices_Areas">#REF!</definedName>
    <definedName name="SAPRangeRLDNR_Tabelle11_Sales_Trade_Prices_Cem_Types">#REF!</definedName>
    <definedName name="SAPRangeRLDNR_Tabelle11_Sales_Trade_Vol">#REF!</definedName>
    <definedName name="SAPRangeRLDNR_Tabelle2_IC_Values">#REF!</definedName>
    <definedName name="SAPRangeRLDNR_Tabelle2_Prod_Sales_Vol">#REF!</definedName>
    <definedName name="SAPRangeRLDNR_Tabelle2_Tabelle2D1">#REF!</definedName>
    <definedName name="SAPRangeRLDNR_Tabelle3_IC_Sales">#REF!</definedName>
    <definedName name="SAPRangeRLDNR_Tabelle3_Production_Vol">#REF!</definedName>
    <definedName name="SAPRangeRLDNR_Tabelle3_Sales_Vol">#REF!</definedName>
    <definedName name="SAPRangeRLDNR_Tabelle3_Tabelle3D3">#REF!</definedName>
    <definedName name="SAPRangeRLDNR_Tabelle31_IC_Values">#REF!</definedName>
    <definedName name="SAPRangeRLDNR_Tabelle31_Production_Vol">#REF!</definedName>
    <definedName name="SAPRangeRLDNR_Tabelle31_Sales_Vol">#REF!</definedName>
    <definedName name="SAPRangeRLDNR_Tabelle311_IC_Sales">#REF!</definedName>
    <definedName name="SAPRangeRLDNR_Tabelle311_Production_Vol">#REF!</definedName>
    <definedName name="SAPRangeRLDNR_Tabelle311_Sales_Vol">#REF!</definedName>
    <definedName name="SAPRangeRLDNR_Tabelle3111_IC_Sales">#REF!</definedName>
    <definedName name="SAPRangeRLDNR_Tabelle3111_Production_Vol">#REF!</definedName>
    <definedName name="SAPRangeRLDNR_Tabelle3111_Sales_Vol">#REF!</definedName>
    <definedName name="SAPRangeRLDNR_Tabelle4_NOA_Value">#REF!</definedName>
    <definedName name="SAPRangeRLDNR_Tabelle4_NOA_Value_LJ">#REF!</definedName>
    <definedName name="SAPRangeRLDNR_Tabelle4_Roll_Forec">#REF!</definedName>
    <definedName name="SAPRangeRLDNR_Tabelle4_Roll_Forec_LJ">#REF!</definedName>
    <definedName name="SAPRangeRLDNR_Tabelle4_Sales_Volume">#REF!</definedName>
    <definedName name="SAPRangeRLDNR_Tabelle4_Sales_Volume_LJ">#REF!</definedName>
    <definedName name="SAPRangeRLDNR_Tabelle4_Tabelle4D2">#REF!</definedName>
    <definedName name="SAPRangeRLDNR_Tabelle5_Inv_Cem_Types">#REF!</definedName>
    <definedName name="SAPRangeRLDNR_Tabelle5_Inv_Prices_3">#REF!</definedName>
    <definedName name="SAPRangeRLDNR_Tabelle5_Inventories">#REF!</definedName>
    <definedName name="SAPRangeRLDNR_Tabelle5_Other_Mat">#REF!</definedName>
    <definedName name="SAPRangeRLDNR_Tabelle5_Prices_per_Pc">#REF!</definedName>
    <definedName name="SAPRangeRLDNR_Tabelle5_Tabelle5D2">#REF!</definedName>
    <definedName name="SAPRangeRLDNR_Tabelle5_Tabelle5D3">#REF!</definedName>
    <definedName name="SAPRangeRLDNR_Tabelle6_Head_Counts">#REF!</definedName>
    <definedName name="SAPRangeRLDNR_Tabelle6_Maintenance_mit_Unterpos">#REF!</definedName>
    <definedName name="SAPRangeRLDNR_Tabelle6_Maintenance_ohne_Unterpos">#REF!</definedName>
    <definedName name="SAPRangeRLDNR_Tabelle6_Tabelle6D1">#REF!</definedName>
    <definedName name="SAPRangeRLDNR_Tabelle8_Sales_Domestic">#REF!</definedName>
    <definedName name="SAPRangeRLDNR_Tabelle8_Sales_Domestic_Cement_Types">#REF!</definedName>
    <definedName name="SAPRangeRLDNR_Tabelle8_Sales_Domestic_Price">#REF!</definedName>
    <definedName name="SAPRangeRLDNR_Tabelle8_Sales_Domestic_Price_Area">#REF!</definedName>
    <definedName name="SAPRangeRLDNR_Tabelle8_Tabelle8D4">#REF!</definedName>
    <definedName name="SAPRangeRVERS_Tabelle10_Sales_Export">#REF!</definedName>
    <definedName name="SAPRangeRVERS_Tabelle10_Sales_Export_Cement_Types">#REF!</definedName>
    <definedName name="SAPRangeRVERS_Tabelle10_Sales_Export_Price">#REF!</definedName>
    <definedName name="SAPRangeRVERS_Tabelle10_Sales_Export_Price_Area">#REF!</definedName>
    <definedName name="SAPRangeRVERS_Tabelle11_Sales_Trad_Prices1">#REF!</definedName>
    <definedName name="SAPRangeRVERS_Tabelle11_Sales_Trad_Prices2">#REF!</definedName>
    <definedName name="SAPRangeRVERS_Tabelle11_Sales_Trad_Prices3">#REF!</definedName>
    <definedName name="SAPRangeRVERS_Tabelle11_Sales_Trad_Vol">#REF!</definedName>
    <definedName name="SAPRangeRVERS_Tabelle11_Sales_Trade_Prices">#REF!</definedName>
    <definedName name="SAPRangeRVERS_Tabelle11_Sales_Trade_Prices_Areas">#REF!</definedName>
    <definedName name="SAPRangeRVERS_Tabelle11_Sales_Trade_Prices_Cem_Types">#REF!</definedName>
    <definedName name="SAPRangeRVERS_Tabelle11_Sales_Trade_Vol">#REF!</definedName>
    <definedName name="SAPRangeRVERS_Tabelle2_IC_Values">#REF!</definedName>
    <definedName name="SAPRangeRVERS_Tabelle2_Prod_Sales_Vol">#REF!</definedName>
    <definedName name="SAPRangeRVERS_Tabelle2_Tabelle2D1">#REF!</definedName>
    <definedName name="SAPRangeRVERS_Tabelle3_IC_Sales">#REF!</definedName>
    <definedName name="SAPRangeRVERS_Tabelle3_Production_Vol">#REF!</definedName>
    <definedName name="SAPRangeRVERS_Tabelle3_Sales_Vol">#REF!</definedName>
    <definedName name="SAPRangeRVERS_Tabelle3_Tabelle3D3">#REF!</definedName>
    <definedName name="SAPRangeRVERS_Tabelle31_IC_Values">#REF!</definedName>
    <definedName name="SAPRangeRVERS_Tabelle31_Production_Vol">#REF!</definedName>
    <definedName name="SAPRangeRVERS_Tabelle31_Sales_Vol">#REF!</definedName>
    <definedName name="SAPRangeRVERS_Tabelle311_IC_Sales">#REF!</definedName>
    <definedName name="SAPRangeRVERS_Tabelle311_Production_Vol">#REF!</definedName>
    <definedName name="SAPRangeRVERS_Tabelle311_Sales_Vol">#REF!</definedName>
    <definedName name="SAPRangeRVERS_Tabelle3111_IC_Sales">#REF!</definedName>
    <definedName name="SAPRangeRVERS_Tabelle3111_Production_Vol">#REF!</definedName>
    <definedName name="SAPRangeRVERS_Tabelle3111_Sales_Vol">#REF!</definedName>
    <definedName name="SAPRangeRVERS_Tabelle4_NOA_Value">#REF!</definedName>
    <definedName name="SAPRangeRVERS_Tabelle4_NOA_Value_LJ">#REF!</definedName>
    <definedName name="SAPRangeRVERS_Tabelle4_Roll_Forec">#REF!</definedName>
    <definedName name="SAPRangeRVERS_Tabelle4_Roll_Forec_LJ">#REF!</definedName>
    <definedName name="SAPRangeRVERS_Tabelle4_Sales_Volume">#REF!</definedName>
    <definedName name="SAPRangeRVERS_Tabelle4_Sales_Volume_LJ">#REF!</definedName>
    <definedName name="SAPRangeRVERS_Tabelle4_Tabelle4D2">#REF!</definedName>
    <definedName name="SAPRangeRVERS_Tabelle5_Inv_Cem_Types">#REF!</definedName>
    <definedName name="SAPRangeRVERS_Tabelle5_Inv_Prices_3">#REF!</definedName>
    <definedName name="SAPRangeRVERS_Tabelle5_Inventories">#REF!</definedName>
    <definedName name="SAPRangeRVERS_Tabelle5_Other_Mat">#REF!</definedName>
    <definedName name="SAPRangeRVERS_Tabelle5_Prices_per_Pc">#REF!</definedName>
    <definedName name="SAPRangeRVERS_Tabelle5_Tabelle5D2">#REF!</definedName>
    <definedName name="SAPRangeRVERS_Tabelle5_Tabelle5D3">#REF!</definedName>
    <definedName name="SAPRangeRVERS_Tabelle6_Head_Counts">#REF!</definedName>
    <definedName name="SAPRangeRVERS_Tabelle6_Maintenance_mit_Unterpos">#REF!</definedName>
    <definedName name="SAPRangeRVERS_Tabelle6_Maintenance_ohne_Unterpos">#REF!</definedName>
    <definedName name="SAPRangeRVERS_Tabelle6_Tabelle6D1">#REF!</definedName>
    <definedName name="SAPRangeRVERS_Tabelle8_Sales_Domestic">#REF!</definedName>
    <definedName name="SAPRangeRVERS_Tabelle8_Sales_Domestic_Cement_Types">#REF!</definedName>
    <definedName name="SAPRangeRVERS_Tabelle8_Sales_Domestic_Price">#REF!</definedName>
    <definedName name="SAPRangeRVERS_Tabelle8_Sales_Domestic_Price_Area">#REF!</definedName>
    <definedName name="SAPRangeRVERS_Tabelle8_Tabelle8D3">#REF!</definedName>
    <definedName name="SAPRangeRVERS_Tabelle8_Tabelle8D4">#REF!</definedName>
    <definedName name="SAPRangeRYEAR_Tabelle10_Sales_Export">#REF!</definedName>
    <definedName name="SAPRangeRYEAR_Tabelle10_Sales_Export_Cement_Types">#REF!</definedName>
    <definedName name="SAPRangeRYEAR_Tabelle10_Sales_Export_Price">#REF!</definedName>
    <definedName name="SAPRangeRYEAR_Tabelle10_Sales_Export_Price_Area">#REF!</definedName>
    <definedName name="SAPRangeRYEAR_Tabelle11_Sales_Trad_Prices1">#REF!</definedName>
    <definedName name="SAPRangeRYEAR_Tabelle11_Sales_Trad_Prices2">#REF!</definedName>
    <definedName name="SAPRangeRYEAR_Tabelle11_Sales_Trad_Prices3">#REF!</definedName>
    <definedName name="SAPRangeRYEAR_Tabelle11_Sales_Trad_Vol">#REF!</definedName>
    <definedName name="SAPRangeRYEAR_Tabelle11_Sales_Trade_Prices">#REF!</definedName>
    <definedName name="SAPRangeRYEAR_Tabelle11_Sales_Trade_Prices_Areas">#REF!</definedName>
    <definedName name="SAPRangeRYEAR_Tabelle11_Sales_Trade_Prices_Cem_Types">#REF!</definedName>
    <definedName name="SAPRangeRYEAR_Tabelle11_Sales_Trade_Vol">#REF!</definedName>
    <definedName name="SAPRangeRYEAR_Tabelle2_IC_Values">#REF!</definedName>
    <definedName name="SAPRangeRYEAR_Tabelle2_Prod_Sales_Vol">#REF!</definedName>
    <definedName name="SAPRangeRYEAR_Tabelle2_Tabelle2D1">#REF!</definedName>
    <definedName name="SAPRangeRYEAR_Tabelle3_IC_Sales">#REF!</definedName>
    <definedName name="SAPRangeRYEAR_Tabelle3_Production_Vol">#REF!</definedName>
    <definedName name="SAPRangeRYEAR_Tabelle3_Sales_Vol">#REF!</definedName>
    <definedName name="SAPRangeRYEAR_Tabelle3_Tabelle3D3">#REF!</definedName>
    <definedName name="SAPRangeRYEAR_Tabelle31_IC_Values">#REF!</definedName>
    <definedName name="SAPRangeRYEAR_Tabelle31_Production_Vol">#REF!</definedName>
    <definedName name="SAPRangeRYEAR_Tabelle31_Sales_Vol">#REF!</definedName>
    <definedName name="SAPRangeRYEAR_Tabelle311_IC_Sales">#REF!</definedName>
    <definedName name="SAPRangeRYEAR_Tabelle311_Production_Vol">#REF!</definedName>
    <definedName name="SAPRangeRYEAR_Tabelle311_Sales_Vol">#REF!</definedName>
    <definedName name="SAPRangeRYEAR_Tabelle3111_IC_Sales">#REF!</definedName>
    <definedName name="SAPRangeRYEAR_Tabelle3111_Production_Vol">#REF!</definedName>
    <definedName name="SAPRangeRYEAR_Tabelle3111_Sales_Vol">#REF!</definedName>
    <definedName name="SAPRangeRYEAR_Tabelle4_NOA_Value">#REF!</definedName>
    <definedName name="SAPRangeRYEAR_Tabelle4_NOA_Value_LJ">#REF!</definedName>
    <definedName name="SAPRangeRYEAR_Tabelle4_Roll_Forec">#REF!</definedName>
    <definedName name="SAPRangeRYEAR_Tabelle4_Roll_Forec_LJ">#REF!</definedName>
    <definedName name="SAPRangeRYEAR_Tabelle4_Sales_Volume">#REF!</definedName>
    <definedName name="SAPRangeRYEAR_Tabelle4_Sales_Volume_LJ">#REF!</definedName>
    <definedName name="SAPRangeRYEAR_Tabelle4_Tabelle4D2">#REF!</definedName>
    <definedName name="SAPRangeRYEAR_Tabelle5_Inv_Cem_Types">#REF!</definedName>
    <definedName name="SAPRangeRYEAR_Tabelle5_Inv_Prices_3">#REF!</definedName>
    <definedName name="SAPRangeRYEAR_Tabelle5_Inventories">#REF!</definedName>
    <definedName name="SAPRangeRYEAR_Tabelle5_Other_Mat">#REF!</definedName>
    <definedName name="SAPRangeRYEAR_Tabelle5_Prices_per_Pc">#REF!</definedName>
    <definedName name="SAPRangeRYEAR_Tabelle5_Tabelle5D2">#REF!</definedName>
    <definedName name="SAPRangeRYEAR_Tabelle5_Tabelle5D3">#REF!</definedName>
    <definedName name="SAPRangeRYEAR_Tabelle6_Head_Counts">#REF!</definedName>
    <definedName name="SAPRangeRYEAR_Tabelle6_Maintenance_mit_Unterpos">#REF!</definedName>
    <definedName name="SAPRangeRYEAR_Tabelle6_Maintenance_ohne_Unterpos">#REF!</definedName>
    <definedName name="SAPRangeRYEAR_Tabelle6_Tabelle6D1">#REF!</definedName>
    <definedName name="SAPRangeRYEAR_Tabelle8_Sales_Domestic">#REF!</definedName>
    <definedName name="SAPRangeRYEAR_Tabelle8_Sales_Domestic_Cement_Types">#REF!</definedName>
    <definedName name="SAPRangeRYEAR_Tabelle8_Sales_Domestic_Price">#REF!</definedName>
    <definedName name="SAPRangeRYEAR_Tabelle8_Sales_Domestic_Price_Area">#REF!</definedName>
    <definedName name="SAPRangeRYEAR_Tabelle8_Tabelle8D3">#REF!</definedName>
    <definedName name="SAPRangeRYEAR_Tabelle8_Tabelle8D4">#REF!</definedName>
    <definedName name="SAPRangeSITYP_Tabelle2_IC_Values">#REF!</definedName>
    <definedName name="SAPRangeSITYP_Tabelle2_Tabelle2D1">#REF!</definedName>
    <definedName name="SAPRangeSITYP_Tabelle3_IC_Sales">#REF!</definedName>
    <definedName name="SAPRangeSITYP_Tabelle3_Tabelle3D3">#REF!</definedName>
    <definedName name="SAPRangeSITYP_Tabelle31_IC_Values">#REF!</definedName>
    <definedName name="SAPRangeSITYP_Tabelle311_IC_Sales">#REF!</definedName>
    <definedName name="SAPRangeSITYP_Tabelle3111_IC_Sales">#REF!</definedName>
    <definedName name="SAPRangeSITYP_Tabelle4_NOA_Value">#REF!</definedName>
    <definedName name="SAPRangeSITYP_Tabelle4_NOA_Value_LJ">#REF!</definedName>
    <definedName name="SAPRangeSITYP_Tabelle4_Roll_Forec">#REF!</definedName>
    <definedName name="SAPRangeSITYP_Tabelle4_Roll_Forec_LJ">#REF!</definedName>
    <definedName name="SAPRangeSITYP_Tabelle4_Tabelle4D2">#REF!</definedName>
    <definedName name="SAPRangeSITYP_Tabelle6_Maintenance_mit_Unterpos">#REF!</definedName>
    <definedName name="SAPRangeSITYP_Tabelle6_Tabelle6D1">#REF!</definedName>
    <definedName name="SAPRangeSITYP_Tabelle8_Sales_Domestic_Cement_Types">#REF!</definedName>
    <definedName name="SAPRangeSITYP_Tabelle8_Sales_Domestic_Price_Area">#REF!</definedName>
    <definedName name="SAPRangeSUBIT_Tabelle10_Sales_Export_Cement_Types">#REF!</definedName>
    <definedName name="SAPRangeSUBIT_Tabelle10_Sales_Export_Price_Area">#REF!</definedName>
    <definedName name="SAPRangeSUBIT_Tabelle11_Sales_Trad_Prices2">#REF!</definedName>
    <definedName name="SAPRangeSUBIT_Tabelle11_Sales_Trad_Prices3">#REF!</definedName>
    <definedName name="SAPRangeSUBIT_Tabelle11_Sales_Trade_Prices_Areas">#REF!</definedName>
    <definedName name="SAPRangeSUBIT_Tabelle11_Sales_Trade_Prices_Cem_Types">#REF!</definedName>
    <definedName name="SAPRangeSUBIT_Tabelle2_IC_Values">#REF!</definedName>
    <definedName name="SAPRangeSUBIT_Tabelle2_Tabelle2D1">#REF!</definedName>
    <definedName name="SAPRangeSUBIT_Tabelle3_IC_Sales">#REF!</definedName>
    <definedName name="SAPRangeSUBIT_Tabelle3_Sales_Vol">#REF!</definedName>
    <definedName name="SAPRangeSUBIT_Tabelle3_Tabelle3D3">#REF!</definedName>
    <definedName name="SAPRangeSUBIT_Tabelle31_IC_Values">#REF!</definedName>
    <definedName name="SAPRangeSUBIT_Tabelle31_Sales_Vol">#REF!</definedName>
    <definedName name="SAPRangeSUBIT_Tabelle311_IC_Sales">#REF!</definedName>
    <definedName name="SAPRangeSUBIT_Tabelle311_Sales_Vol">#REF!</definedName>
    <definedName name="SAPRangeSUBIT_Tabelle3111_IC_Sales">#REF!</definedName>
    <definedName name="SAPRangeSUBIT_Tabelle3111_Sales_Vol">#REF!</definedName>
    <definedName name="SAPRangeSUBIT_Tabelle4_NOA_Value">#REF!</definedName>
    <definedName name="SAPRangeSUBIT_Tabelle4_NOA_Value_LJ">#REF!</definedName>
    <definedName name="SAPRangeSUBIT_Tabelle4_Roll_Forec">#REF!</definedName>
    <definedName name="SAPRangeSUBIT_Tabelle4_Roll_Forec_LJ">#REF!</definedName>
    <definedName name="SAPRangeSUBIT_Tabelle4_Tabelle4D2">#REF!</definedName>
    <definedName name="SAPRangeSUBIT_Tabelle5_Inv_Cem_Types">#REF!</definedName>
    <definedName name="SAPRangeSUBIT_Tabelle6_Maintenance_mit_Unterpos">#REF!</definedName>
    <definedName name="SAPRangeSUBIT_Tabelle6_Tabelle6D1">#REF!</definedName>
    <definedName name="SAPRangeSUBIT_Tabelle8_Sales_Domestic_Cement_Types">#REF!</definedName>
    <definedName name="SAPRangeSUBIT_Tabelle8_Sales_Domestic_Price_Area">#REF!</definedName>
    <definedName name="SAPRangeSUBIT_Tabelle8_Tabelle8D3">#REF!</definedName>
    <definedName name="SAPRangeSUBIT_Tabelle8_Tabelle8D4">#REF!</definedName>
    <definedName name="SAPTrigger_Tabelle10_Sales_Export">#REF!</definedName>
    <definedName name="SAPTrigger_Tabelle10_Sales_Export_Cement_Types">#REF!</definedName>
    <definedName name="SAPTrigger_Tabelle10_Sales_Export_Price">#REF!</definedName>
    <definedName name="SAPTrigger_Tabelle10_Sales_Export_Price_Area">#REF!</definedName>
    <definedName name="SAPTrigger_Tabelle11_Sales_Trade_Prices">#REF!</definedName>
    <definedName name="SAPTrigger_Tabelle11_Sales_Trade_Prices_Areas">#REF!</definedName>
    <definedName name="SAPTrigger_Tabelle11_Sales_Trade_Prices_Cem_Types">#REF!</definedName>
    <definedName name="SAPTrigger_Tabelle11_Sales_Trade_Vol">#REF!</definedName>
    <definedName name="SAPTrigger_Tabelle12_Clinker_Production_Graph_1">#REF!</definedName>
    <definedName name="SAPTrigger_Tabelle12_OEE">#REF!</definedName>
    <definedName name="SAPTrigger_Tabelle12_OEE_rol_Graph">#REF!</definedName>
    <definedName name="SAPTrigger_Tabelle12_Techn_1">#REF!</definedName>
    <definedName name="SAPTrigger_Tabelle12_Techn_Cem_Types">#REF!</definedName>
    <definedName name="SAPTrigger_Tabelle2_IC_Values">#REF!</definedName>
    <definedName name="SAPTrigger_Tabelle2_Prod_Sales_Vol">#REF!</definedName>
    <definedName name="SAPTrigger_Tabelle2_Tabelle2D1">#REF!</definedName>
    <definedName name="SAPTrigger_Tabelle3_IC_Sales">#REF!</definedName>
    <definedName name="SAPTrigger_Tabelle3_Production_Vol">#REF!</definedName>
    <definedName name="SAPTrigger_Tabelle3_Sales_Vol">#REF!</definedName>
    <definedName name="SAPTrigger_Tabelle3_Tabelle3D3">#REF!</definedName>
    <definedName name="SAPTrigger_Tabelle31_IC_Values">#REF!</definedName>
    <definedName name="SAPTrigger_Tabelle31_Production_Vol">#REF!</definedName>
    <definedName name="SAPTrigger_Tabelle31_Sales_Vol">#REF!</definedName>
    <definedName name="SAPTrigger_Tabelle311_IC_Sales">#REF!</definedName>
    <definedName name="SAPTrigger_Tabelle311_Production_Vol">#REF!</definedName>
    <definedName name="SAPTrigger_Tabelle311_Sales_Vol">#REF!</definedName>
    <definedName name="SAPTrigger_Tabelle3111_IC_Sales">#REF!</definedName>
    <definedName name="SAPTrigger_Tabelle3111_Production_Vol">#REF!</definedName>
    <definedName name="SAPTrigger_Tabelle3111_Sales_Vol">#REF!</definedName>
    <definedName name="SAPTrigger_Tabelle4_NOA_Value">#REF!</definedName>
    <definedName name="SAPTrigger_Tabelle4_NOA_Value_LJ">#REF!</definedName>
    <definedName name="SAPTrigger_Tabelle4_Roll_Forec">#REF!</definedName>
    <definedName name="SAPTrigger_Tabelle4_Roll_Forec_LJ">#REF!</definedName>
    <definedName name="SAPTrigger_Tabelle4_Sales_Volume">#REF!</definedName>
    <definedName name="SAPTrigger_Tabelle4_Sales_Volume_LJ">#REF!</definedName>
    <definedName name="SAPTrigger_Tabelle4_Tabelle4D2">#REF!</definedName>
    <definedName name="SAPTrigger_Tabelle5_Inv_Cem_Types">#REF!</definedName>
    <definedName name="SAPTrigger_Tabelle5_Inv_Prices_3">#REF!</definedName>
    <definedName name="SAPTrigger_Tabelle5_Inventories">#REF!</definedName>
    <definedName name="SAPTrigger_Tabelle5_Other_Mat">#REF!</definedName>
    <definedName name="SAPTrigger_Tabelle5_Prices_per_Pc">#REF!</definedName>
    <definedName name="SAPTrigger_Tabelle5_Tabelle5D2">#REF!</definedName>
    <definedName name="SAPTrigger_Tabelle5_Tabelle5D3">#REF!</definedName>
    <definedName name="SAPTrigger_Tabelle6_Head_Counts">#REF!</definedName>
    <definedName name="SAPTrigger_Tabelle6_Maintenance_mit_Unterpos">#REF!</definedName>
    <definedName name="SAPTrigger_Tabelle6_Maintenance_ohne_Unterpos">#REF!</definedName>
    <definedName name="SAPTrigger_Tabelle6_Tabelle6D1">#REF!</definedName>
    <definedName name="SAPTrigger_Tabelle8_Sales_Domestic">#REF!</definedName>
    <definedName name="SAPTrigger_Tabelle8_Sales_Domestic_Cement_Types">#REF!</definedName>
    <definedName name="SAPTrigger_Tabelle8_Sales_Domestic_Price">#REF!</definedName>
    <definedName name="SAPTrigger_Tabelle8_Sales_Domestic_Price_Area">#REF!</definedName>
    <definedName name="SAPTrigger_Tabelle8_Tabelle8D3">#REF!</definedName>
    <definedName name="SAPTrigger_Tabelle8_Tabelle8D4">#REF!</definedName>
    <definedName name="sdf" localSheetId="4" hidden="1">{#N/A,#N/A,FALSE,"Calc";#N/A,#N/A,FALSE,"Sensitivity";#N/A,#N/A,FALSE,"LT Earn.Dil.";#N/A,#N/A,FALSE,"Dil. AVP"}</definedName>
    <definedName name="sdf" localSheetId="3" hidden="1">{#N/A,#N/A,FALSE,"Calc";#N/A,#N/A,FALSE,"Sensitivity";#N/A,#N/A,FALSE,"LT Earn.Dil.";#N/A,#N/A,FALSE,"Dil. AVP"}</definedName>
    <definedName name="sdf" hidden="1">{#N/A,#N/A,FALSE,"Calc";#N/A,#N/A,FALSE,"Sensitivity";#N/A,#N/A,FALSE,"LT Earn.Dil.";#N/A,#N/A,FALSE,"Dil. AVP"}</definedName>
    <definedName name="sdf_1" hidden="1">{#N/A,#N/A,FALSE,"Calc";#N/A,#N/A,FALSE,"Sensitivity";#N/A,#N/A,FALSE,"LT Earn.Dil.";#N/A,#N/A,FALSE,"Dil. AVP"}</definedName>
    <definedName name="sdgdfghfhgfjhgfjhjjjg" localSheetId="4" hidden="1">{"general",#N/A,FALSE,"Assumptions"}</definedName>
    <definedName name="sdgdfghfhgfjhgfjhjjjg" localSheetId="3" hidden="1">{"general",#N/A,FALSE,"Assumptions"}</definedName>
    <definedName name="sdgdfghfhgfjhgfjhjjjg" hidden="1">{"general",#N/A,FALSE,"Assumptions"}</definedName>
    <definedName name="sdgdfghfhgfjhgfjhjjjg_1" hidden="1">{"general",#N/A,FALSE,"Assumptions"}</definedName>
    <definedName name="sdsd" localSheetId="4" hidden="1">{"Five Year Record",#N/A,FALSE,"Front and Back"}</definedName>
    <definedName name="sdsd" localSheetId="3" hidden="1">{"Five Year Record",#N/A,FALSE,"Front and Back"}</definedName>
    <definedName name="sdsd" hidden="1">{"Five Year Record",#N/A,FALSE,"Front and Back"}</definedName>
    <definedName name="sdsd_1" hidden="1">{"Five Year Record",#N/A,FALSE,"Front and Back"}</definedName>
    <definedName name="se" localSheetId="4" hidden="1">{"consolidated",#N/A,FALSE,"Sheet1";"cms",#N/A,FALSE,"Sheet1";"fse",#N/A,FALSE,"Sheet1"}</definedName>
    <definedName name="se" localSheetId="3" hidden="1">{"consolidated",#N/A,FALSE,"Sheet1";"cms",#N/A,FALSE,"Sheet1";"fse",#N/A,FALSE,"Sheet1"}</definedName>
    <definedName name="se" hidden="1">{"consolidated",#N/A,FALSE,"Sheet1";"cms",#N/A,FALSE,"Sheet1";"fse",#N/A,FALSE,"Sheet1"}</definedName>
    <definedName name="se_1" hidden="1">{"consolidated",#N/A,FALSE,"Sheet1";"cms",#N/A,FALSE,"Sheet1";"fse",#N/A,FALSE,"Sheet1"}</definedName>
    <definedName name="SHEET" localSheetId="4" hidden="1">{"P and L",#N/A,FALSE,"Financial Output";"Cashflow",#N/A,FALSE,"Financial Output";"Balance Sheet",#N/A,FALSE,"Financial Output"}</definedName>
    <definedName name="SHEET" localSheetId="3" hidden="1">{"P and L",#N/A,FALSE,"Financial Output";"Cashflow",#N/A,FALSE,"Financial Output";"Balance Sheet",#N/A,FALSE,"Financial Output"}</definedName>
    <definedName name="SHEET" hidden="1">{"P and L",#N/A,FALSE,"Financial Output";"Cashflow",#N/A,FALSE,"Financial Output";"Balance Sheet",#N/A,FALSE,"Financial Output"}</definedName>
    <definedName name="SHEET_1" hidden="1">{"P and L",#N/A,FALSE,"Financial Output";"Cashflow",#N/A,FALSE,"Financial Output";"Balance Sheet",#N/A,FALSE,"Financial Output"}</definedName>
    <definedName name="SI">#REF!</definedName>
    <definedName name="SimulationFlag">#REF!</definedName>
    <definedName name="sk">#N/A</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19.66</definedName>
    <definedName name="SP">#REF!</definedName>
    <definedName name="TextRefCopy11">[2]Resultado!#REF!</definedName>
    <definedName name="TextRefCopy12">[2]Resultado!#REF!</definedName>
    <definedName name="TextRefCopy17">[2]Balance!$E$21</definedName>
    <definedName name="TextRefCopy25">[2]Balance!$E$24</definedName>
    <definedName name="TextRefCopyRangeCount" hidden="1">27</definedName>
    <definedName name="transp36"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u"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u"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u"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u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iewLevel_HVA_PT">#REF!</definedName>
    <definedName name="VO">#REF!</definedName>
    <definedName name="VP">#REF!</definedName>
    <definedName name="vvvvv"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vvvv"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vvv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vvvv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ACC_fin">#REF!</definedName>
    <definedName name="WACC_nop">#REF!</definedName>
    <definedName name="WACC_oper">#REF!</definedName>
    <definedName name="WACC_rec">#REF!</definedName>
    <definedName name="wrn.1." localSheetId="4" hidden="1">{#N/A,#N/A,FALSE,"Calc";#N/A,#N/A,FALSE,"Sensitivity";#N/A,#N/A,FALSE,"LT Earn.Dil.";#N/A,#N/A,FALSE,"Dil. AVP"}</definedName>
    <definedName name="wrn.1." localSheetId="3" hidden="1">{#N/A,#N/A,FALSE,"Calc";#N/A,#N/A,FALSE,"Sensitivity";#N/A,#N/A,FALSE,"LT Earn.Dil.";#N/A,#N/A,FALSE,"Dil. AVP"}</definedName>
    <definedName name="wrn.1." hidden="1">{#N/A,#N/A,FALSE,"Calc";#N/A,#N/A,FALSE,"Sensitivity";#N/A,#N/A,FALSE,"LT Earn.Dil.";#N/A,#N/A,FALSE,"Dil. AVP"}</definedName>
    <definedName name="wrn.1._1" hidden="1">{#N/A,#N/A,FALSE,"Calc";#N/A,#N/A,FALSE,"Sensitivity";#N/A,#N/A,FALSE,"LT Earn.Dil.";#N/A,#N/A,FALSE,"Dil. AVP"}</definedName>
    <definedName name="WRN.2." localSheetId="4" hidden="1">{#N/A,#N/A,FALSE,"Calc";#N/A,#N/A,FALSE,"Sensitivity";#N/A,#N/A,FALSE,"LT Earn.Dil.";#N/A,#N/A,FALSE,"Dil. AVP"}</definedName>
    <definedName name="WRN.2." localSheetId="3" hidden="1">{#N/A,#N/A,FALSE,"Calc";#N/A,#N/A,FALSE,"Sensitivity";#N/A,#N/A,FALSE,"LT Earn.Dil.";#N/A,#N/A,FALSE,"Dil. AVP"}</definedName>
    <definedName name="WRN.2." hidden="1">{#N/A,#N/A,FALSE,"Calc";#N/A,#N/A,FALSE,"Sensitivity";#N/A,#N/A,FALSE,"LT Earn.Dil.";#N/A,#N/A,FALSE,"Dil. AVP"}</definedName>
    <definedName name="WRN.2._1" hidden="1">{#N/A,#N/A,FALSE,"Calc";#N/A,#N/A,FALSE,"Sensitivity";#N/A,#N/A,FALSE,"LT Earn.Dil.";#N/A,#N/A,FALSE,"Dil. AVP"}</definedName>
    <definedName name="wrn.50._.50." localSheetId="4" hidden="1">{"assumption 50 50",#N/A,TRUE,"Merger";"has gets cash",#N/A,TRUE,"Merger";"accretion dilution",#N/A,TRUE,"Merger";"comparison credit stats",#N/A,TRUE,"Merger";"pf credit stats",#N/A,TRUE,"Merger";"pf sheets",#N/A,TRUE,"Merger"}</definedName>
    <definedName name="wrn.50._.50." localSheetId="3" hidden="1">{"assumption 50 50",#N/A,TRUE,"Merger";"has gets cash",#N/A,TRUE,"Merger";"accretion dilution",#N/A,TRUE,"Merger";"comparison credit stats",#N/A,TRUE,"Merger";"pf credit stats",#N/A,TRUE,"Merger";"pf sheets",#N/A,TRUE,"Merger"}</definedName>
    <definedName name="wrn.50._.50." hidden="1">{"assumption 50 50",#N/A,TRUE,"Merger";"has gets cash",#N/A,TRUE,"Merger";"accretion dilution",#N/A,TRUE,"Merger";"comparison credit stats",#N/A,TRUE,"Merger";"pf credit stats",#N/A,TRUE,"Merger";"pf sheets",#N/A,TRUE,"Merger"}</definedName>
    <definedName name="wrn.50._.50._1" hidden="1">{"assumption 50 50",#N/A,TRUE,"Merger";"has gets cash",#N/A,TRUE,"Merger";"accretion dilution",#N/A,TRUE,"Merger";"comparison credit stats",#N/A,TRUE,"Merger";"pf credit stats",#N/A,TRUE,"Merger";"pf sheets",#N/A,TRUE,"Merger"}</definedName>
    <definedName name="wrn.all._.comps." localSheetId="4" hidden="1">{"equity comps",#N/A,FALSE,"CS Comps";"equity comps",#N/A,FALSE,"PS Comps";"equity comps",#N/A,FALSE,"GIC_Comps";"equity comps",#N/A,FALSE,"GIC2_Comps";"debt comps",#N/A,FALSE,"CS Comps";"debt comps",#N/A,FALSE,"PS Comps";"debt comps",#N/A,FALSE,"GIC_Comps";"debt comps",#N/A,FALSE,"GIC2_Comps"}</definedName>
    <definedName name="wrn.all._.comps." localSheetId="3" hidden="1">{"equity comps",#N/A,FALSE,"CS Comps";"equity comps",#N/A,FALSE,"PS Comps";"equity comps",#N/A,FALSE,"GIC_Comps";"equity comps",#N/A,FALSE,"GIC2_Comps";"debt comps",#N/A,FALSE,"CS Comps";"debt comps",#N/A,FALSE,"PS Comps";"debt comps",#N/A,FALSE,"GIC_Comps";"debt comps",#N/A,FALSE,"GIC2_Comps"}</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comps._1" hidden="1">{"equity comps",#N/A,FALSE,"CS Comps";"equity comps",#N/A,FALSE,"PS Comps";"equity comps",#N/A,FALSE,"GIC_Comps";"equity comps",#N/A,FALSE,"GIC2_Comps";"debt comps",#N/A,FALSE,"CS Comps";"debt comps",#N/A,FALSE,"PS Comps";"debt comps",#N/A,FALSE,"GIC_Comps";"debt comps",#N/A,FALSE,"GIC2_Comps"}</definedName>
    <definedName name="wrn.assumptions." localSheetId="4" hidden="1">{"casespecific",#N/A,FALSE,"Assumptions"}</definedName>
    <definedName name="wrn.assumptions." localSheetId="3" hidden="1">{"casespecific",#N/A,FALSE,"Assumptions"}</definedName>
    <definedName name="wrn.assumptions." hidden="1">{"casespecific",#N/A,FALSE,"Assumptions"}</definedName>
    <definedName name="wrn.assumptions._1" hidden="1">{"casespecific",#N/A,FALSE,"Assumptions"}</definedName>
    <definedName name="wrn.away." localSheetId="4" hidden="1">{"away stand alones",#N/A,FALSE,"Target"}</definedName>
    <definedName name="wrn.away." localSheetId="3" hidden="1">{"away stand alones",#N/A,FALSE,"Target"}</definedName>
    <definedName name="wrn.away." hidden="1">{"away stand alones",#N/A,FALSE,"Target"}</definedName>
    <definedName name="wrn.away._1" hidden="1">{"away stand alones",#N/A,FALSE,"Target"}</definedName>
    <definedName name="wrn.Back._.Page." localSheetId="4" hidden="1">{"Back Page",#N/A,FALSE,"Front and Back"}</definedName>
    <definedName name="wrn.Back._.Page." localSheetId="3" hidden="1">{"Back Page",#N/A,FALSE,"Front and Back"}</definedName>
    <definedName name="wrn.Back._.Page." hidden="1">{"Back Page",#N/A,FALSE,"Front and Back"}</definedName>
    <definedName name="wrn.Back._.Page._1" hidden="1">{"Back Page",#N/A,FALSE,"Front and Back"}</definedName>
    <definedName name="wrn.brian." localSheetId="4" hidden="1">{#N/A,#N/A,FALSE,"output";#N/A,#N/A,FALSE,"contrib";#N/A,#N/A,FALSE,"profile";#N/A,#N/A,FALSE,"comps"}</definedName>
    <definedName name="wrn.brian." localSheetId="3" hidden="1">{#N/A,#N/A,FALSE,"output";#N/A,#N/A,FALSE,"contrib";#N/A,#N/A,FALSE,"profile";#N/A,#N/A,FALSE,"comps"}</definedName>
    <definedName name="wrn.brian." hidden="1">{#N/A,#N/A,FALSE,"output";#N/A,#N/A,FALSE,"contrib";#N/A,#N/A,FALSE,"profile";#N/A,#N/A,FALSE,"comps"}</definedName>
    <definedName name="wrn.brian._1" hidden="1">{#N/A,#N/A,FALSE,"output";#N/A,#N/A,FALSE,"contrib";#N/A,#N/A,FALSE,"profile";#N/A,#N/A,FALSE,"comps"}</definedName>
    <definedName name="wrn.cash." localSheetId="4" hidden="1">{"assumption cash",#N/A,TRUE,"Merger";"has gets cash",#N/A,TRUE,"Merger";"accretion dilution",#N/A,TRUE,"Merger";"comparison credit stats",#N/A,TRUE,"Merger";"pf credit stats",#N/A,TRUE,"Merger";"pf sheets",#N/A,TRUE,"Merger"}</definedName>
    <definedName name="wrn.cash." localSheetId="3" hidden="1">{"assumption cash",#N/A,TRUE,"Merger";"has gets cash",#N/A,TRUE,"Merger";"accretion dilution",#N/A,TRUE,"Merger";"comparison credit stats",#N/A,TRUE,"Merger";"pf credit stats",#N/A,TRUE,"Merger";"pf sheets",#N/A,TRUE,"Merger"}</definedName>
    <definedName name="wrn.cash." hidden="1">{"assumption cash",#N/A,TRUE,"Merger";"has gets cash",#N/A,TRUE,"Merger";"accretion dilution",#N/A,TRUE,"Merger";"comparison credit stats",#N/A,TRUE,"Merger";"pf credit stats",#N/A,TRUE,"Merger";"pf sheets",#N/A,TRUE,"Merger"}</definedName>
    <definedName name="wrn.cash._1" hidden="1">{"assumption cash",#N/A,TRUE,"Merger";"has gets cash",#N/A,TRUE,"Merger";"accretion dilution",#N/A,TRUE,"Merger";"comparison credit stats",#N/A,TRUE,"Merger";"pf credit stats",#N/A,TRUE,"Merger";"pf sheets",#N/A,TRUE,"Merger"}</definedName>
    <definedName name="wrn.comps." localSheetId="4" hidden="1">{"comps",#N/A,FALSE,"comps";"notes",#N/A,FALSE,"comps"}</definedName>
    <definedName name="wrn.comps." localSheetId="3" hidden="1">{"comps",#N/A,FALSE,"comps";"notes",#N/A,FALSE,"comps"}</definedName>
    <definedName name="wrn.comps." hidden="1">{"comps",#N/A,FALSE,"comps";"notes",#N/A,FALSE,"comps"}</definedName>
    <definedName name="wrn.comps._1" hidden="1">{"comps",#N/A,FALSE,"comps";"notes",#N/A,FALSE,"comps"}</definedName>
    <definedName name="wrn.cooper." localSheetId="4" hidden="1">{#N/A,#N/A,TRUE,"Pro Forma";#N/A,#N/A,TRUE,"PF_Bal";#N/A,#N/A,TRUE,"PF_INC";#N/A,#N/A,TRUE,"CBE";#N/A,#N/A,TRUE,"SWK"}</definedName>
    <definedName name="wrn.cooper." localSheetId="3" hidden="1">{#N/A,#N/A,TRUE,"Pro Forma";#N/A,#N/A,TRUE,"PF_Bal";#N/A,#N/A,TRUE,"PF_INC";#N/A,#N/A,TRUE,"CBE";#N/A,#N/A,TRUE,"SWK"}</definedName>
    <definedName name="wrn.cooper." hidden="1">{#N/A,#N/A,TRUE,"Pro Forma";#N/A,#N/A,TRUE,"PF_Bal";#N/A,#N/A,TRUE,"PF_INC";#N/A,#N/A,TRUE,"CBE";#N/A,#N/A,TRUE,"SWK"}</definedName>
    <definedName name="wrn.cooper._1" hidden="1">{#N/A,#N/A,TRUE,"Pro Forma";#N/A,#N/A,TRUE,"PF_Bal";#N/A,#N/A,TRUE,"PF_INC";#N/A,#N/A,TRUE,"CBE";#N/A,#N/A,TRUE,"SWK"}</definedName>
    <definedName name="wrn.Detailed._.P._.and._.L." localSheetId="4" hidden="1">{"P and L Detail Page 1",#N/A,FALSE,"Data";"P and L Detail Page 2",#N/A,FALSE,"Data"}</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Detailed._.P._.and._.L._1" hidden="1">{"P and L Detail Page 1",#N/A,FALSE,"Data";"P and L Detail Page 2",#N/A,FALSE,"Data"}</definedName>
    <definedName name="wrn.dil_anal." localSheetId="4" hidden="1">{"hiden",#N/A,FALSE,"14";"hidden",#N/A,FALSE,"16";"hidden",#N/A,FALSE,"18";"hidden",#N/A,FALSE,"20"}</definedName>
    <definedName name="wrn.dil_anal." localSheetId="3" hidden="1">{"hiden",#N/A,FALSE,"14";"hidden",#N/A,FALSE,"16";"hidden",#N/A,FALSE,"18";"hidden",#N/A,FALSE,"20"}</definedName>
    <definedName name="wrn.dil_anal." hidden="1">{"hiden",#N/A,FALSE,"14";"hidden",#N/A,FALSE,"16";"hidden",#N/A,FALSE,"18";"hidden",#N/A,FALSE,"20"}</definedName>
    <definedName name="wrn.dil_anal._1" hidden="1">{"hiden",#N/A,FALSE,"14";"hidden",#N/A,FALSE,"16";"hidden",#N/A,FALSE,"18";"hidden",#N/A,FALSE,"20"}</definedName>
    <definedName name="wrn.document." localSheetId="4" hidden="1">{"consolidated",#N/A,FALSE,"Sheet1";"cms",#N/A,FALSE,"Sheet1";"fse",#N/A,FALSE,"Sheet1"}</definedName>
    <definedName name="wrn.document." localSheetId="3" hidden="1">{"consolidated",#N/A,FALSE,"Sheet1";"cms",#N/A,FALSE,"Sheet1";"fse",#N/A,FALSE,"Sheet1"}</definedName>
    <definedName name="wrn.document." hidden="1">{"consolidated",#N/A,FALSE,"Sheet1";"cms",#N/A,FALSE,"Sheet1";"fse",#N/A,FALSE,"Sheet1"}</definedName>
    <definedName name="wrn.document._1" hidden="1">{"consolidated",#N/A,FALSE,"Sheet1";"cms",#N/A,FALSE,"Sheet1";"fse",#N/A,FALSE,"Sheet1"}</definedName>
    <definedName name="wrn.documentaero." localSheetId="4" hidden="1">{"comps2",#N/A,FALSE,"AERO";"footnotes",#N/A,FALSE,"AERO"}</definedName>
    <definedName name="wrn.documentaero." localSheetId="3" hidden="1">{"comps2",#N/A,FALSE,"AERO";"footnotes",#N/A,FALSE,"AERO"}</definedName>
    <definedName name="wrn.documentaero." hidden="1">{"comps2",#N/A,FALSE,"AERO";"footnotes",#N/A,FALSE,"AERO"}</definedName>
    <definedName name="wrn.documentaero._1" hidden="1">{"comps2",#N/A,FALSE,"AERO";"footnotes",#N/A,FALSE,"AERO"}</definedName>
    <definedName name="wrn.documenthand." localSheetId="4" hidden="1">{"comps",#N/A,FALSE,"HANDPACK";"footnotes",#N/A,FALSE,"HANDPACK"}</definedName>
    <definedName name="wrn.documenthand." localSheetId="3" hidden="1">{"comps",#N/A,FALSE,"HANDPACK";"footnotes",#N/A,FALSE,"HANDPACK"}</definedName>
    <definedName name="wrn.documenthand." hidden="1">{"comps",#N/A,FALSE,"HANDPACK";"footnotes",#N/A,FALSE,"HANDPACK"}</definedName>
    <definedName name="wrn.documenthand._1" hidden="1">{"comps",#N/A,FALSE,"HANDPACK";"footnotes",#N/A,FALSE,"HANDPACK"}</definedName>
    <definedName name="wrn.equity._.comps." localSheetId="4" hidden="1">{"equity comps",#N/A,FALSE,"CS Comps";"equity comps",#N/A,FALSE,"PS Comps";"equity comps",#N/A,FALSE,"GIC_Comps";"equity comps",#N/A,FALSE,"GIC2_Comps"}</definedName>
    <definedName name="wrn.equity._.comps." localSheetId="3" hidden="1">{"equity comps",#N/A,FALSE,"CS Comps";"equity comps",#N/A,FALSE,"PS Comps";"equity comps",#N/A,FALSE,"GIC_Comps";"equity comps",#N/A,FALSE,"GIC2_Comps"}</definedName>
    <definedName name="wrn.equity._.comps." hidden="1">{"equity comps",#N/A,FALSE,"CS Comps";"equity comps",#N/A,FALSE,"PS Comps";"equity comps",#N/A,FALSE,"GIC_Comps";"equity comps",#N/A,FALSE,"GIC2_Comps"}</definedName>
    <definedName name="wrn.equity._.comps._1" hidden="1">{"equity comps",#N/A,FALSE,"CS Comps";"equity comps",#N/A,FALSE,"PS Comps";"equity comps",#N/A,FALSE,"GIC_Comps";"equity comps",#N/A,FALSE,"GIC2_Comps"}</definedName>
    <definedName name="wrn.Financial._.Output." localSheetId="4" hidden="1">{"P and L",#N/A,FALSE,"Financial Output";"Cashflow",#N/A,FALSE,"Financial Output";"Balance Sheet",#N/A,FALSE,"Financial Output"}</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nancial._.Output._1" hidden="1">{"P and L",#N/A,FALSE,"Financial Output";"Cashflow",#N/A,FALSE,"Financial Output";"Balance Sheet",#N/A,FALSE,"Financial Output"}</definedName>
    <definedName name="wrn.Five._.Year._.Record." localSheetId="4" hidden="1">{"Five Year Record",#N/A,FALSE,"Front and Back"}</definedName>
    <definedName name="wrn.Five._.Year._.Record." localSheetId="3" hidden="1">{"Five Year Record",#N/A,FALSE,"Front and Back"}</definedName>
    <definedName name="wrn.Five._.Year._.Record." hidden="1">{"Five Year Record",#N/A,FALSE,"Front and Back"}</definedName>
    <definedName name="wrn.Five._.Year._.Record._1" hidden="1">{"Five Year Record",#N/A,FALSE,"Front and Back"}</definedName>
    <definedName name="wrn.Front._.Page." localSheetId="4" hidden="1">{"Front Page",#N/A,FALSE,"Front and Back"}</definedName>
    <definedName name="wrn.Front._.Page." localSheetId="3" hidden="1">{"Front Page",#N/A,FALSE,"Front and Back"}</definedName>
    <definedName name="wrn.Front._.Page." hidden="1">{"Front Page",#N/A,FALSE,"Front and Back"}</definedName>
    <definedName name="wrn.Front._.Page._1" hidden="1">{"Front Page",#N/A,FALSE,"Front and Back"}</definedName>
    <definedName name="wrn.Geographic._.Trends." localSheetId="4" hidden="1">{"Geographic P1",#N/A,FALSE,"Division &amp; Geog"}</definedName>
    <definedName name="wrn.Geographic._.Trends." localSheetId="3" hidden="1">{"Geographic P1",#N/A,FALSE,"Division &amp; Geog"}</definedName>
    <definedName name="wrn.Geographic._.Trends." hidden="1">{"Geographic P1",#N/A,FALSE,"Division &amp; Geog"}</definedName>
    <definedName name="wrn.Geographic._.Trends._1" hidden="1">{"Geographic P1",#N/A,FALSE,"Division &amp; Geog"}</definedName>
    <definedName name="wrn.memo." localSheetId="4" hidden="1">{#N/A,#N/A,TRUE,"financial";#N/A,#N/A,TRUE,"plants"}</definedName>
    <definedName name="wrn.memo." localSheetId="3" hidden="1">{#N/A,#N/A,TRUE,"financial";#N/A,#N/A,TRUE,"plants"}</definedName>
    <definedName name="wrn.memo." hidden="1">{#N/A,#N/A,TRUE,"financial";#N/A,#N/A,TRUE,"plants"}</definedName>
    <definedName name="wrn.memo._1" hidden="1">{#N/A,#N/A,TRUE,"financial";#N/A,#N/A,TRUE,"plants"}</definedName>
    <definedName name="wrn.merger." localSheetId="4"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erger." localSheetId="3"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erger._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RELPAC." localSheetId="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RELPAC." localSheetId="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RELPAC."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RELPAC._1"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sensitivity._.analyses." localSheetId="4" hidden="1">{"general",#N/A,FALSE,"Assumptions"}</definedName>
    <definedName name="wrn.sensitivity._.analyses." localSheetId="3" hidden="1">{"general",#N/A,FALSE,"Assumptions"}</definedName>
    <definedName name="wrn.sensitivity._.analyses." hidden="1">{"general",#N/A,FALSE,"Assumptions"}</definedName>
    <definedName name="wrn.sensitivity._.analyses._1" hidden="1">{"general",#N/A,FALSE,"Assumptions"}</definedName>
    <definedName name="wrn.stand_alone." localSheetId="4" hidden="1">{#N/A,#N/A,FALSE,"CBE";#N/A,#N/A,FALSE,"SWK"}</definedName>
    <definedName name="wrn.stand_alone." localSheetId="3" hidden="1">{#N/A,#N/A,FALSE,"CBE";#N/A,#N/A,FALSE,"SWK"}</definedName>
    <definedName name="wrn.stand_alone." hidden="1">{#N/A,#N/A,FALSE,"CBE";#N/A,#N/A,FALSE,"SWK"}</definedName>
    <definedName name="wrn.stand_alone._1" hidden="1">{#N/A,#N/A,FALSE,"CBE";#N/A,#N/A,FALSE,"SWK"}</definedName>
    <definedName name="wrn.totalcomp." localSheetId="4" hidden="1">{"comp1",#N/A,FALSE,"COMPS";"footnotes",#N/A,FALSE,"COMPS"}</definedName>
    <definedName name="wrn.totalcomp." localSheetId="3" hidden="1">{"comp1",#N/A,FALSE,"COMPS";"footnotes",#N/A,FALSE,"COMPS"}</definedName>
    <definedName name="wrn.totalcomp." hidden="1">{"comp1",#N/A,FALSE,"COMPS";"footnotes",#N/A,FALSE,"COMPS"}</definedName>
    <definedName name="wrn.totalcomp._1" hidden="1">{"comp1",#N/A,FALSE,"COMPS";"footnotes",#N/A,FALSE,"COMPS"}</definedName>
    <definedName name="wrn.trans._.sum." localSheetId="4" hidden="1">{"trans assumptions",#N/A,FALSE,"Merger";"trans accretion",#N/A,FALSE,"Merger"}</definedName>
    <definedName name="wrn.trans._.sum." localSheetId="3" hidden="1">{"trans assumptions",#N/A,FALSE,"Merger";"trans accretion",#N/A,FALSE,"Merger"}</definedName>
    <definedName name="wrn.trans._.sum." hidden="1">{"trans assumptions",#N/A,FALSE,"Merger";"trans accretion",#N/A,FALSE,"Merger"}</definedName>
    <definedName name="wrn.trans._.sum._1" hidden="1">{"trans assumptions",#N/A,FALSE,"Merger";"trans accretion",#N/A,FALSE,"Merger"}</definedName>
    <definedName name="wrn.up." localSheetId="4" hidden="1">{"up stand alones",#N/A,FALSE,"Acquiror"}</definedName>
    <definedName name="wrn.up." localSheetId="3" hidden="1">{"up stand alones",#N/A,FALSE,"Acquiror"}</definedName>
    <definedName name="wrn.up." hidden="1">{"up stand alones",#N/A,FALSE,"Acquiror"}</definedName>
    <definedName name="wrn.up._1" hidden="1">{"up stand alones",#N/A,FALSE,"Acquiror"}</definedName>
    <definedName name="wrn.Wacc." localSheetId="4" hidden="1">{"Area1",#N/A,FALSE,"OREWACC";"Area2",#N/A,FALSE,"OREWACC"}</definedName>
    <definedName name="wrn.Wacc." localSheetId="3" hidden="1">{"Area1",#N/A,FALSE,"OREWACC";"Area2",#N/A,FALSE,"OREWACC"}</definedName>
    <definedName name="wrn.Wacc." hidden="1">{"Area1",#N/A,FALSE,"OREWACC";"Area2",#N/A,FALSE,"OREWACC"}</definedName>
    <definedName name="wrn.Wacc._1" hidden="1">{"Area1",#N/A,FALSE,"OREWACC";"Area2",#N/A,FALSE,"OREWACC"}</definedName>
    <definedName name="WRN2.Document" localSheetId="4" hidden="1">{"consolidated",#N/A,FALSE,"Sheet1";"cms",#N/A,FALSE,"Sheet1";"fse",#N/A,FALSE,"Sheet1"}</definedName>
    <definedName name="WRN2.Document" localSheetId="3" hidden="1">{"consolidated",#N/A,FALSE,"Sheet1";"cms",#N/A,FALSE,"Sheet1";"fse",#N/A,FALSE,"Sheet1"}</definedName>
    <definedName name="WRN2.Document" hidden="1">{"consolidated",#N/A,FALSE,"Sheet1";"cms",#N/A,FALSE,"Sheet1";"fse",#N/A,FALSE,"Sheet1"}</definedName>
    <definedName name="WRN2.Document_1" hidden="1">{"consolidated",#N/A,FALSE,"Sheet1";"cms",#N/A,FALSE,"Sheet1";"fse",#N/A,FALSE,"Sheet1"}</definedName>
    <definedName name="x">#REF!</definedName>
    <definedName name="xx" localSheetId="4" hidden="1">{"Five Year Record",#N/A,FALSE,"Front and Back"}</definedName>
    <definedName name="xx" localSheetId="3" hidden="1">{"Five Year Record",#N/A,FALSE,"Front and Back"}</definedName>
    <definedName name="xx" hidden="1">{"Five Year Record",#N/A,FALSE,"Front and Back"}</definedName>
    <definedName name="xx_1" hidden="1">{"Five Year Record",#N/A,FALSE,"Front and Back"}</definedName>
    <definedName name="zzzz" localSheetId="4" hidden="1">{"Geographic P1",#N/A,FALSE,"Division &amp; Geog"}</definedName>
    <definedName name="zzzz" localSheetId="3" hidden="1">{"Geographic P1",#N/A,FALSE,"Division &amp; Geog"}</definedName>
    <definedName name="zzzz" hidden="1">{"Geographic P1",#N/A,FALSE,"Division &amp; Geog"}</definedName>
    <definedName name="zzzz_1" hidden="1">{"Geographic P1",#N/A,FALSE,"Division &amp; Geog"}</definedName>
    <definedName name="zzzzzzzz" localSheetId="4" hidden="1">{"Front Page",#N/A,FALSE,"Front and Back"}</definedName>
    <definedName name="zzzzzzzz" localSheetId="3" hidden="1">{"Front Page",#N/A,FALSE,"Front and Back"}</definedName>
    <definedName name="zzzzzzzz" hidden="1">{"Front Page",#N/A,FALSE,"Front and Back"}</definedName>
    <definedName name="zzzzzzzz_1" hidden="1">{"Front Page",#N/A,FALSE,"Front and Back"}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 l="1"/>
  <c r="I34" i="1"/>
  <c r="H34" i="1"/>
  <c r="G34" i="1"/>
  <c r="U34" i="1"/>
  <c r="U32" i="1"/>
  <c r="U30" i="1"/>
  <c r="U29" i="1"/>
  <c r="U25" i="1"/>
  <c r="U23" i="1"/>
  <c r="U18" i="1"/>
  <c r="U19" i="1"/>
  <c r="U20" i="1"/>
  <c r="U17" i="1"/>
  <c r="U14" i="1"/>
  <c r="U10" i="1"/>
  <c r="U11" i="1"/>
  <c r="U12" i="1"/>
  <c r="U9" i="1"/>
  <c r="T34" i="1"/>
  <c r="T32" i="1"/>
  <c r="T30" i="1"/>
  <c r="T29" i="1"/>
  <c r="T25" i="1"/>
  <c r="T23" i="1"/>
  <c r="T18" i="1"/>
  <c r="T19" i="1"/>
  <c r="T20" i="1"/>
  <c r="T17" i="1"/>
  <c r="T14" i="1"/>
  <c r="T10" i="1"/>
  <c r="T11" i="1"/>
  <c r="T12" i="1"/>
  <c r="T9" i="1"/>
  <c r="S34" i="1"/>
  <c r="S32" i="1"/>
  <c r="S30" i="1"/>
  <c r="S29" i="1"/>
  <c r="S25" i="1"/>
  <c r="S23" i="1"/>
  <c r="S18" i="1"/>
  <c r="S19" i="1"/>
  <c r="S20" i="1"/>
  <c r="S17" i="1"/>
  <c r="S14" i="1"/>
  <c r="S10" i="1"/>
  <c r="S11" i="1"/>
  <c r="S12" i="1"/>
  <c r="S9" i="1"/>
  <c r="H12" i="1"/>
  <c r="H26" i="1"/>
  <c r="H21" i="1"/>
  <c r="H23" i="1"/>
  <c r="H24" i="1"/>
  <c r="H20" i="1"/>
  <c r="H17" i="1"/>
  <c r="H13" i="1"/>
  <c r="H14" i="1"/>
  <c r="H15" i="1"/>
  <c r="H11" i="1"/>
  <c r="H9" i="1"/>
  <c r="D7" i="5" l="1"/>
  <c r="D9" i="5" s="1"/>
  <c r="C7" i="5"/>
  <c r="C9" i="5"/>
  <c r="D11" i="5"/>
  <c r="C11" i="5"/>
  <c r="D4" i="5"/>
  <c r="C4" i="5"/>
  <c r="K15" i="2" l="1"/>
  <c r="J15" i="2"/>
  <c r="K14" i="2"/>
  <c r="K11" i="2"/>
  <c r="J11" i="2"/>
  <c r="K9" i="2"/>
  <c r="J9" i="2"/>
  <c r="I10" i="2" l="1"/>
  <c r="I9" i="2"/>
  <c r="H10" i="2"/>
  <c r="L33" i="7"/>
  <c r="F33" i="7"/>
  <c r="F32" i="7"/>
  <c r="L31" i="7"/>
  <c r="F31" i="7"/>
  <c r="K30" i="7"/>
  <c r="I30" i="7"/>
  <c r="F30" i="7"/>
  <c r="K29" i="7"/>
  <c r="I29" i="7"/>
  <c r="F29" i="7"/>
  <c r="K28" i="7"/>
  <c r="I28" i="7"/>
  <c r="F28" i="7"/>
  <c r="F27" i="7"/>
  <c r="F25" i="7"/>
  <c r="D24" i="7"/>
  <c r="B24" i="7"/>
  <c r="F24" i="7"/>
  <c r="D23" i="7"/>
  <c r="B23" i="7"/>
  <c r="F23" i="7"/>
  <c r="B22" i="7"/>
  <c r="D21" i="7"/>
  <c r="B21" i="7"/>
  <c r="K20" i="7"/>
  <c r="I20" i="7"/>
  <c r="D20" i="7"/>
  <c r="B20" i="7"/>
  <c r="E20" i="7"/>
  <c r="K19" i="7"/>
  <c r="I19" i="7"/>
  <c r="F19" i="7"/>
  <c r="K18" i="7"/>
  <c r="I18" i="7"/>
  <c r="F18" i="7"/>
  <c r="K17" i="7"/>
  <c r="I17" i="7"/>
  <c r="F16" i="7"/>
  <c r="D15" i="7"/>
  <c r="B15" i="7"/>
  <c r="F15" i="7"/>
  <c r="D14" i="7"/>
  <c r="B14" i="7"/>
  <c r="D13" i="7"/>
  <c r="B13" i="7"/>
  <c r="K12" i="7"/>
  <c r="I12" i="7"/>
  <c r="D12" i="7"/>
  <c r="B12" i="7"/>
  <c r="K11" i="7"/>
  <c r="I11" i="7"/>
  <c r="L11" i="7"/>
  <c r="D11" i="7"/>
  <c r="B11" i="7"/>
  <c r="K10" i="7"/>
  <c r="I10" i="7"/>
  <c r="F10" i="7"/>
  <c r="E10" i="7"/>
  <c r="K9" i="7"/>
  <c r="K14" i="7"/>
  <c r="I9" i="7"/>
  <c r="D9" i="7"/>
  <c r="B9" i="7"/>
  <c r="I65" i="3"/>
  <c r="M34" i="3"/>
  <c r="I15" i="3"/>
  <c r="I14" i="3"/>
  <c r="I13" i="3"/>
  <c r="I11" i="3"/>
  <c r="I10" i="3"/>
  <c r="I8" i="3"/>
  <c r="I14" i="2"/>
  <c r="H14" i="2"/>
  <c r="H12" i="2"/>
  <c r="I12" i="2"/>
  <c r="R18" i="1"/>
  <c r="O18" i="1"/>
  <c r="M18" i="1"/>
  <c r="O10" i="1"/>
  <c r="M10" i="1"/>
  <c r="B17" i="7"/>
  <c r="I23" i="7"/>
  <c r="D26" i="7"/>
  <c r="E24" i="7"/>
  <c r="E15" i="7"/>
  <c r="K23" i="7"/>
  <c r="E23" i="7"/>
  <c r="I32" i="7"/>
  <c r="L30" i="7"/>
  <c r="I14" i="7"/>
  <c r="I25" i="7"/>
  <c r="K32" i="7"/>
  <c r="L28" i="7"/>
  <c r="L29" i="7"/>
  <c r="E13" i="7"/>
  <c r="E14" i="7"/>
  <c r="L17" i="7"/>
  <c r="E22" i="7"/>
  <c r="E12" i="7"/>
  <c r="L12" i="7"/>
  <c r="F13" i="7"/>
  <c r="F14" i="7"/>
  <c r="L18" i="7"/>
  <c r="E21" i="7"/>
  <c r="F22" i="7"/>
  <c r="L9" i="7"/>
  <c r="E11" i="7"/>
  <c r="L10" i="7"/>
  <c r="F20" i="7"/>
  <c r="D17" i="7"/>
  <c r="F12" i="7"/>
  <c r="L19" i="7"/>
  <c r="M19" i="7"/>
  <c r="L20" i="7"/>
  <c r="F21" i="7"/>
  <c r="B26" i="7"/>
  <c r="E9" i="7"/>
  <c r="F9" i="7"/>
  <c r="F11" i="7"/>
  <c r="R10" i="1"/>
  <c r="O9" i="1"/>
  <c r="M9" i="1"/>
  <c r="O17" i="1"/>
  <c r="M17" i="1"/>
  <c r="F17" i="7"/>
  <c r="L14" i="7"/>
  <c r="M17" i="7"/>
  <c r="L23" i="7"/>
  <c r="E17" i="7"/>
  <c r="K25" i="7"/>
  <c r="M30" i="7"/>
  <c r="L32" i="7"/>
  <c r="F26" i="7"/>
  <c r="I34" i="7"/>
  <c r="D34" i="7"/>
  <c r="M18" i="7"/>
  <c r="B34" i="7"/>
  <c r="R17" i="1"/>
  <c r="R9" i="1"/>
  <c r="H67" i="3"/>
  <c r="K34" i="7"/>
  <c r="L34" i="7"/>
  <c r="L25" i="7"/>
  <c r="E34" i="7"/>
  <c r="F34" i="7"/>
  <c r="I36" i="3"/>
  <c r="L37" i="7"/>
  <c r="J10" i="2"/>
  <c r="G10" i="2"/>
  <c r="F10" i="2"/>
  <c r="F11" i="2"/>
  <c r="G11" i="2"/>
  <c r="G12" i="2"/>
  <c r="F13" i="2"/>
  <c r="G13" i="2"/>
  <c r="F14" i="2"/>
  <c r="G14" i="2"/>
  <c r="G15" i="2"/>
  <c r="F16" i="2"/>
  <c r="I35" i="3"/>
  <c r="G16" i="2"/>
  <c r="G9" i="2"/>
  <c r="F9" i="2"/>
  <c r="G8" i="2"/>
  <c r="F8" i="2"/>
  <c r="J12" i="2"/>
  <c r="K12" i="2"/>
  <c r="H9" i="2"/>
  <c r="K10" i="2"/>
  <c r="G18" i="2"/>
  <c r="G22" i="2"/>
  <c r="E10" i="1"/>
  <c r="H10" i="3"/>
  <c r="D25" i="4"/>
  <c r="D10" i="5"/>
  <c r="L34" i="3"/>
  <c r="F32" i="1"/>
  <c r="F33" i="1"/>
  <c r="F31" i="1"/>
  <c r="F30" i="1"/>
  <c r="F29" i="1"/>
  <c r="F28" i="1"/>
  <c r="F27" i="1"/>
  <c r="F25" i="1"/>
  <c r="F19" i="1"/>
  <c r="F18" i="1"/>
  <c r="F16" i="1"/>
  <c r="F10" i="1"/>
  <c r="O30" i="1"/>
  <c r="M30" i="1"/>
  <c r="O28" i="1"/>
  <c r="M28" i="1"/>
  <c r="O20" i="1"/>
  <c r="M20" i="1"/>
  <c r="O19" i="1"/>
  <c r="M19" i="1"/>
  <c r="O12" i="1"/>
  <c r="M12" i="1"/>
  <c r="O11" i="1"/>
  <c r="M11" i="1"/>
  <c r="P9" i="1"/>
  <c r="D24" i="1"/>
  <c r="D23" i="1"/>
  <c r="B24" i="1"/>
  <c r="B23" i="1"/>
  <c r="B22" i="1"/>
  <c r="D21" i="1"/>
  <c r="B21" i="1"/>
  <c r="D20" i="1"/>
  <c r="B20" i="1"/>
  <c r="D15" i="1"/>
  <c r="B15" i="1"/>
  <c r="D14" i="1"/>
  <c r="B14" i="1"/>
  <c r="D13" i="1"/>
  <c r="B13" i="1"/>
  <c r="O29" i="1"/>
  <c r="M29" i="1"/>
  <c r="D12" i="1"/>
  <c r="B12" i="1"/>
  <c r="D11" i="1"/>
  <c r="B11" i="1"/>
  <c r="D9" i="1"/>
  <c r="B9" i="1"/>
  <c r="L38" i="3"/>
  <c r="L33" i="3"/>
  <c r="L36" i="3"/>
  <c r="D5" i="5"/>
  <c r="D6" i="5"/>
  <c r="G15" i="1"/>
  <c r="G14" i="1"/>
  <c r="R12" i="1"/>
  <c r="R19" i="1"/>
  <c r="G20" i="1"/>
  <c r="R20" i="1"/>
  <c r="I78" i="3"/>
  <c r="G9" i="1"/>
  <c r="E21" i="1"/>
  <c r="G21" i="1"/>
  <c r="I71" i="3"/>
  <c r="G11" i="1"/>
  <c r="G22" i="1"/>
  <c r="R30" i="1"/>
  <c r="G23" i="1"/>
  <c r="G12" i="1"/>
  <c r="G24" i="1"/>
  <c r="R29" i="1"/>
  <c r="G13" i="1"/>
  <c r="C5" i="5"/>
  <c r="R11" i="1"/>
  <c r="E13" i="1"/>
  <c r="C6" i="5"/>
  <c r="D8" i="5"/>
  <c r="F14" i="1"/>
  <c r="I23" i="3"/>
  <c r="E14" i="1"/>
  <c r="F21" i="1"/>
  <c r="I64" i="3"/>
  <c r="F12" i="1"/>
  <c r="I21" i="3"/>
  <c r="E12" i="1"/>
  <c r="F22" i="1"/>
  <c r="E22" i="1"/>
  <c r="F15" i="1"/>
  <c r="I24" i="3"/>
  <c r="E15" i="1"/>
  <c r="F23" i="1"/>
  <c r="I26" i="3"/>
  <c r="E23" i="1"/>
  <c r="F24" i="1"/>
  <c r="I28" i="3"/>
  <c r="E24" i="1"/>
  <c r="F9" i="1"/>
  <c r="E9" i="1"/>
  <c r="F11" i="1"/>
  <c r="I20" i="3"/>
  <c r="E11" i="1"/>
  <c r="F20" i="1"/>
  <c r="E20" i="1"/>
  <c r="F13" i="1"/>
  <c r="I22" i="3"/>
  <c r="L39" i="3"/>
  <c r="I42" i="3"/>
  <c r="I44" i="3"/>
  <c r="A55" i="3"/>
  <c r="H42" i="3"/>
  <c r="H44" i="3"/>
  <c r="H36" i="3"/>
  <c r="H35" i="3"/>
  <c r="H8" i="3"/>
  <c r="E18" i="2"/>
  <c r="E22" i="2"/>
  <c r="C15" i="2"/>
  <c r="F15" i="2"/>
  <c r="C12" i="2"/>
  <c r="P33" i="1"/>
  <c r="O32" i="1"/>
  <c r="P31" i="1"/>
  <c r="M32" i="1"/>
  <c r="P29" i="1"/>
  <c r="P28" i="1"/>
  <c r="D26" i="1"/>
  <c r="B26" i="1"/>
  <c r="O23" i="1"/>
  <c r="M23" i="1"/>
  <c r="P20" i="1"/>
  <c r="I32" i="3"/>
  <c r="P19" i="1"/>
  <c r="P18" i="1"/>
  <c r="P17" i="1"/>
  <c r="Q17" i="1"/>
  <c r="I61" i="3"/>
  <c r="D17" i="1"/>
  <c r="B17" i="1"/>
  <c r="O14" i="1"/>
  <c r="M14" i="1"/>
  <c r="P12" i="1"/>
  <c r="P11" i="1"/>
  <c r="Q19" i="1"/>
  <c r="I63" i="3"/>
  <c r="P10" i="1"/>
  <c r="Q18" i="1"/>
  <c r="I62" i="3"/>
  <c r="M38" i="3"/>
  <c r="Q30" i="1"/>
  <c r="M33" i="3"/>
  <c r="M36" i="3"/>
  <c r="R32" i="1"/>
  <c r="I29" i="3"/>
  <c r="I30" i="3"/>
  <c r="R14" i="1"/>
  <c r="G17" i="1"/>
  <c r="I17" i="1"/>
  <c r="R23" i="1"/>
  <c r="G26" i="1"/>
  <c r="B34" i="1"/>
  <c r="I67" i="3"/>
  <c r="D34" i="1"/>
  <c r="F26" i="1"/>
  <c r="D2" i="5"/>
  <c r="D3" i="5"/>
  <c r="C2" i="5"/>
  <c r="C3" i="5"/>
  <c r="F12" i="2"/>
  <c r="C18" i="2"/>
  <c r="C22" i="2"/>
  <c r="F17" i="1"/>
  <c r="E17" i="1"/>
  <c r="P23" i="1"/>
  <c r="P32" i="1"/>
  <c r="P14" i="1"/>
  <c r="O25" i="1"/>
  <c r="C25" i="4"/>
  <c r="M25" i="1"/>
  <c r="P30" i="1"/>
  <c r="O34" i="1"/>
  <c r="M39" i="3"/>
  <c r="M34" i="1"/>
  <c r="P34" i="1"/>
  <c r="R25" i="1"/>
  <c r="F34" i="1"/>
  <c r="J22" i="1"/>
  <c r="J20" i="1"/>
  <c r="J12" i="1"/>
  <c r="J24" i="1"/>
  <c r="J13" i="1"/>
  <c r="J23" i="1"/>
  <c r="J21" i="1"/>
  <c r="J11" i="1"/>
  <c r="J15" i="1"/>
  <c r="J14" i="1"/>
  <c r="J9" i="1"/>
  <c r="I24" i="1"/>
  <c r="I15" i="1"/>
  <c r="I22" i="1"/>
  <c r="I9" i="1"/>
  <c r="I11" i="1"/>
  <c r="I14" i="1"/>
  <c r="I21" i="1"/>
  <c r="I20" i="1"/>
  <c r="I13" i="1"/>
  <c r="I23" i="1"/>
  <c r="I12" i="1"/>
  <c r="I26" i="1"/>
  <c r="J17" i="1"/>
  <c r="J26" i="1"/>
  <c r="I17" i="3"/>
  <c r="I34" i="3"/>
  <c r="I38" i="3"/>
  <c r="I69" i="3"/>
  <c r="F18" i="2"/>
  <c r="F22" i="2"/>
  <c r="E34" i="1"/>
  <c r="H71" i="3"/>
  <c r="P25" i="1"/>
  <c r="P37" i="1"/>
  <c r="R34" i="1"/>
  <c r="J14" i="2"/>
  <c r="C10" i="5" s="1"/>
  <c r="I73" i="3"/>
  <c r="I80" i="3"/>
  <c r="K80" i="3"/>
  <c r="H17" i="3" l="1"/>
  <c r="H34" i="3" s="1"/>
  <c r="H38" i="3" s="1"/>
  <c r="H69" i="3" s="1"/>
  <c r="H73" i="3" s="1"/>
  <c r="C8" i="5"/>
</calcChain>
</file>

<file path=xl/sharedStrings.xml><?xml version="1.0" encoding="utf-8"?>
<sst xmlns="http://schemas.openxmlformats.org/spreadsheetml/2006/main" count="249" uniqueCount="159">
  <si>
    <t>Estado de situación financiera</t>
  </si>
  <si>
    <t>31 de diciembre de 2017</t>
  </si>
  <si>
    <t>Activos</t>
  </si>
  <si>
    <t>Notas</t>
  </si>
  <si>
    <t>Pasivos y patrimonio</t>
  </si>
  <si>
    <t>Activos corrientes:</t>
  </si>
  <si>
    <t>Pasivos corrientes:</t>
  </si>
  <si>
    <t>Efectivo en caja y bancos</t>
  </si>
  <si>
    <t xml:space="preserve">Préstamo bancario </t>
  </si>
  <si>
    <t>Cuentas por cobrar:</t>
  </si>
  <si>
    <t>Obligaciones bajo arrendamiento financiero</t>
  </si>
  <si>
    <t>Comerciales</t>
  </si>
  <si>
    <t>Cuentas por pagar comerciales</t>
  </si>
  <si>
    <t>Otras</t>
  </si>
  <si>
    <t>Gastos e impuestos acumulados por pagar</t>
  </si>
  <si>
    <t>Inventarios, neto</t>
  </si>
  <si>
    <t>Piezas y repuestos</t>
  </si>
  <si>
    <t>Total de pasivos corrientes</t>
  </si>
  <si>
    <t>Gastos e impuestos pagados por anticipado</t>
  </si>
  <si>
    <t>Pasivos no corrientes:</t>
  </si>
  <si>
    <t>Total de activos corrientes</t>
  </si>
  <si>
    <t>Préstamo bancario</t>
  </si>
  <si>
    <t>Activos no corrientes:</t>
  </si>
  <si>
    <t>Cuentas por pagar accionistas</t>
  </si>
  <si>
    <t>Propiedad, maquinaria, mobiliario, equipo y mejoras</t>
  </si>
  <si>
    <t>Provisión para prima de antigüedad</t>
  </si>
  <si>
    <t>Cuentas por cobrar relacionadas</t>
  </si>
  <si>
    <t>Plusvalïa</t>
  </si>
  <si>
    <t>Depósitos en garantía</t>
  </si>
  <si>
    <t>Total de pasivos no corrientes</t>
  </si>
  <si>
    <t xml:space="preserve">Otros activos  </t>
  </si>
  <si>
    <t>Total de pasivos</t>
  </si>
  <si>
    <t>Total de activos no corrientes</t>
  </si>
  <si>
    <t>Patrimonio:</t>
  </si>
  <si>
    <t>Capital en acciones:</t>
  </si>
  <si>
    <t>Impuesto complementario</t>
  </si>
  <si>
    <t xml:space="preserve">Utilidades retenidas </t>
  </si>
  <si>
    <t xml:space="preserve"> </t>
  </si>
  <si>
    <t>Total de patrimonio</t>
  </si>
  <si>
    <t>Total de activos</t>
  </si>
  <si>
    <t xml:space="preserve">Total de pasivos y patrimonio </t>
  </si>
  <si>
    <t xml:space="preserve">Las notas que se acompañan son parte integral de estos estados financieros </t>
  </si>
  <si>
    <t>Estado  de resultados</t>
  </si>
  <si>
    <t>por el año terminado el 31 de diciembre de 2017</t>
  </si>
  <si>
    <t>Ventas netas</t>
  </si>
  <si>
    <t>Costos de ventas</t>
  </si>
  <si>
    <t>Otros ingresos</t>
  </si>
  <si>
    <t>Provisión para obsolescencia de inventario</t>
  </si>
  <si>
    <t>Provisión posibles para cuentas incobrables</t>
  </si>
  <si>
    <t>Depreciación y amortización</t>
  </si>
  <si>
    <t>Gastos de personal</t>
  </si>
  <si>
    <t xml:space="preserve">Otros gastos </t>
  </si>
  <si>
    <t>Costos financieros</t>
  </si>
  <si>
    <t xml:space="preserve">Utilidad antes de impuesto </t>
  </si>
  <si>
    <t>Impuesto sobre la renta</t>
  </si>
  <si>
    <t>Utilidad neta</t>
  </si>
  <si>
    <t>Estado  de flujos de efectivo</t>
  </si>
  <si>
    <t>Flujo del Cliente</t>
  </si>
  <si>
    <t>Flujos de efectivo de las actividades de operación:</t>
  </si>
  <si>
    <t>Ajuste por:</t>
  </si>
  <si>
    <t>Pérdida por descarte de activos fijos</t>
  </si>
  <si>
    <t>Provisión para cuentas incobrables</t>
  </si>
  <si>
    <t>Cambios en activos y pasivos que involucran efectivo:</t>
  </si>
  <si>
    <t xml:space="preserve"> Disminución (aumento) en cuentas por cobrar comerciales</t>
  </si>
  <si>
    <t>Aumento (disminución) en cuentas por cobrar otras</t>
  </si>
  <si>
    <t>Aumento (disminución) en inventarios</t>
  </si>
  <si>
    <t>Disminución (aumento) en piezas y repuestos</t>
  </si>
  <si>
    <t xml:space="preserve">Aumento en gastos e impuestos pagados </t>
  </si>
  <si>
    <t>por anticipado</t>
  </si>
  <si>
    <t>(Aumento)  en depósitos en garantía</t>
  </si>
  <si>
    <t>(Aumento) en otros activos intangibles</t>
  </si>
  <si>
    <t xml:space="preserve">(Aumento) en otros activos </t>
  </si>
  <si>
    <t>(Disminución) aumento en cuentas por pagar comerciales</t>
  </si>
  <si>
    <t xml:space="preserve">(Disminución) aumento en gastos e impuestos acumulados </t>
  </si>
  <si>
    <t>por pagar</t>
  </si>
  <si>
    <t>Pago de prima de antigüedad</t>
  </si>
  <si>
    <t>Efectivo proveniente de las actividades de operación</t>
  </si>
  <si>
    <t>Intereses pagados</t>
  </si>
  <si>
    <t>Impuesto sobre la renta pagado</t>
  </si>
  <si>
    <t>Efectivo neto proveniente de las actividades de operación</t>
  </si>
  <si>
    <t>Flujos de efectivo de las actividades de inversión:</t>
  </si>
  <si>
    <t>Cobro por venta de propiedad, maquinaria, mobiliario, equipo y mejoras</t>
  </si>
  <si>
    <t>Adquisición de propiedad, maquinaria, mobiliario, equipo y mejoras</t>
  </si>
  <si>
    <t>Efectivo neto utilizado en  las actividades de inversión</t>
  </si>
  <si>
    <t>- 6 -</t>
  </si>
  <si>
    <t>Flujos de efectivo de las actividades de financiamiento:</t>
  </si>
  <si>
    <t>Préstamos por pagar</t>
  </si>
  <si>
    <t>Obligaciones por arrendamiento financiero</t>
  </si>
  <si>
    <t>Impuesto complementario pagado</t>
  </si>
  <si>
    <t>Efectivo neto utilizado en las actividades de financiamiento</t>
  </si>
  <si>
    <t>Disminución neto de efectivo</t>
  </si>
  <si>
    <t>Efectivo al inicio del año</t>
  </si>
  <si>
    <t>Efectivo al final del año</t>
  </si>
  <si>
    <t>Las notas que se acompañan son parte integral de estos estados financieros</t>
  </si>
  <si>
    <t>- 7 -</t>
  </si>
  <si>
    <t>Master Unidos, S.A.</t>
  </si>
  <si>
    <t xml:space="preserve">Variación </t>
  </si>
  <si>
    <t>Variación</t>
  </si>
  <si>
    <t>ISR Pagado</t>
  </si>
  <si>
    <t>Dividendos</t>
  </si>
  <si>
    <t>Entradas</t>
  </si>
  <si>
    <t>Salidas</t>
  </si>
  <si>
    <t>Saldo inicial 2016</t>
  </si>
  <si>
    <t>Saldo final 2017</t>
  </si>
  <si>
    <t>Razón financiera</t>
  </si>
  <si>
    <t>Fórmula</t>
  </si>
  <si>
    <t>EBITDA</t>
  </si>
  <si>
    <t>UTILIDAD BRUTA</t>
  </si>
  <si>
    <t>Analisis Horizontal</t>
  </si>
  <si>
    <t>Analisis Vertical</t>
  </si>
  <si>
    <t>Variacion</t>
  </si>
  <si>
    <t>Variacion Porcentual</t>
  </si>
  <si>
    <t>Absoluta</t>
  </si>
  <si>
    <t>Porcentual</t>
  </si>
  <si>
    <t>Que evalua?</t>
  </si>
  <si>
    <t>Comentarios:</t>
  </si>
  <si>
    <t xml:space="preserve">Evalúa la capacidad de una empresa para cumplir con sus obligaciones a corto plazo utilizando sus activos líquidos. </t>
  </si>
  <si>
    <t>a.   Razón de Liquidez</t>
  </si>
  <si>
    <t>b.   Razón de prueba de acido</t>
  </si>
  <si>
    <t>c.   Rotación cuentas por cobrar</t>
  </si>
  <si>
    <t>d.   Rotación   cuentas por pagar</t>
  </si>
  <si>
    <t>f.   Calcule Utilidad Bruta</t>
  </si>
  <si>
    <t>g.     Calcule el EBITDA</t>
  </si>
  <si>
    <t>h. Calcule el % de Margen Bruto</t>
  </si>
  <si>
    <t>i.    Calcule el % de EBITDA</t>
  </si>
  <si>
    <t>j.   Razón de deuda</t>
  </si>
  <si>
    <t>Evalúa la eficiencia con la que una empresa gestiona y paga sus obligaciones a proveedores.</t>
  </si>
  <si>
    <t>Como se puede observar, en el año 2017 la rotación fue mucha más alta que en el 2016 lo cual indica que la empresa está cobrando sus cuentas por cobrar con mayor frecuencia, lo cual es positivo. Se debe señalar que, una baja rotación podría indicar que la empresa está teniendo dificultades para cobrar sus cuentas por cobrar, lo que puede llevar a problemas de liquidez.</t>
  </si>
  <si>
    <t>e. Rotación de Inventarios</t>
  </si>
  <si>
    <t xml:space="preserve">Evalúa la eficiencia con la que una empresa gestiona su inventario al medir cuántas veces se vende y reemplaza durante un período de tiempo específico, generalmente un año. </t>
  </si>
  <si>
    <t xml:space="preserve">Evalúa la rentabilidad de una empresa al medir la diferencia entre los ingresos por ventas y el costo de bienes vendidos (COGS). </t>
  </si>
  <si>
    <t>Evalúa la rentabilidad operativa y la capacidad de generación de efectivo de una empresa</t>
  </si>
  <si>
    <t xml:space="preserve">Es el porcentaje de Margen Bruto, también conocido como Margen de Utilidad Bruta, evalúa la rentabilidad de una empresa al comparar el beneficio bruto con los ingresos por ventas. </t>
  </si>
  <si>
    <t>Es el porcentaje que evalúa la rentabilidad de una empresa al medir el margen de ganancia generado antes de tener en cuenta los intereses, impuestos y ciertos gastos no monetarios.</t>
  </si>
  <si>
    <t xml:space="preserve">11.	Hacer un análisis horizontal y vertical de los inventarios, cuentas por cobrar y cuentas por pagar. Explíquelo. </t>
  </si>
  <si>
    <t xml:space="preserve">Según el análisis horizontal de los estados financieros, los inventarios han aumentado un 5% en comparación con el año anterior. Esto significa que el valor en libros de los inventarios al final del año fue un 5% más alto que el valor en libros al final del año previo. 
Hay algunas razones potenciales para este aumento:
- La empresa pudo haber aumentado intencionalmente sus niveles de inventario para prever una mayor demanda futura o evitar quedar sin stock de productos populares. Tener más inventario disponible puede incrementar las ventas.
- Es posible que los costos de producción o adquisición de los inventarios hayan aumentado. Si le cuesta más a la empresa fabricar o comprar sus productos, el valor de esos productos en el inventario se incrementará.
- La empresa pudo haber comprado inventario adicional cerca del fin del año fiscal para aprovechar deducciones fiscales o algún tipo de incentivo.
- También pudo haber ocurrido un error de conteo al hacer el inventario físico, resultando en un aumento en el papel pero sin un verdadero incremento de las existencias disponibles.
</t>
  </si>
  <si>
    <t>Análisis Horizontal del inventario</t>
  </si>
  <si>
    <t>Análisis Horizontal de Cuentas por Cobrar</t>
  </si>
  <si>
    <t>Análisis Horizontal de Cuentas por Pagar</t>
  </si>
  <si>
    <t>Análisis Vertical del inventario</t>
  </si>
  <si>
    <t>El análisis vertical es una herramienta que permite evaluar la composición y estructura de los estados financieros, al expresar cada partida como porcentaje del total. 
En este caso, estamos analizando verticalmente los inventarios de la empresa. Vemos que en el 2016, los inventarios representaron el 1.39% del total del activo (o total de ventas, dependiendo de cuál es la base que se está utilizando para el análisis).  
Luego, en el 2017 los inventarios aumentaron a un 1.61% sobre el mismo total. Esto significa que los inventarios ganaron importancia relativa dentro de la estructura de los activos (o ventas) de un año al otro.
El incremento en la participación relativa de los inventarios del 1.39% al 1.61%, implica un crecimiento de 0.22 puntos porcentuales. Esto indicaría que en términos relativos, la empresa destinó una mayor proporción de sus activos (o ventas) a la inversión en inventarios en el 2017 comparado al 2016.
Este aumento en la participación de los inventarios podría deberse a una mayor inversión en stock, un enlentecimiento en la rotación de inventarios, problemas en las ventas, entre otros factores. Pero el análisis vertical permite rápidamente detectar y cuantificar este tipo de variaciones estructurales de un período a otro.</t>
  </si>
  <si>
    <t>Análisis Vertical de Cuentas por Cobrar</t>
  </si>
  <si>
    <t xml:space="preserve">Las cuentas por cobrar representaron el 17.82% del total de activos en 2016, mientras que en 2017 disminuyeron significativamente a solo el 6% del total de activos. Esta variación indica que en 2017 la empresa dependió mucho menos de las ventas a crédito y el financiamiento a clientes que en 2016. 
Es posible que la empresa haya modificado sus políticas de crédito y cobranza entre 2016 y 2017, volviéndolas más estrictas para reducir su exposición frente a cuentas de dudosa recuperación. También pudo ocurrir que en 2017 aumentaron significativamente sus ventas de contado respecto a años anteriores.
Sea cual sea la razón, este análisis vertical muestra que de 2016 a 2017 mejoró el perfil de riesgo de la empresa al depender mucho menos de esperar de financiar a sus clientes vía cuentas por cobrar. Su liquidez también pudo verse beneficiada por la reducción en cuentas por cobrar entre un año y otro.
</t>
  </si>
  <si>
    <t>Análisis Vertical de Cuentas por Pagar</t>
  </si>
  <si>
    <t>Evalúa la capacidad de la empresa para hacer frente a sus deudas a corto plazo sin incluir los inventarios.</t>
  </si>
  <si>
    <t>Como podemos observar los resultados nos son superiores a 1, por ende, la empresa no tiene más activos activos circulantes que pasivos circulantes.  El análisis indica una baja capacidad de la empresa para hacer frente a sus obligaciones de corto plazo y presenta una importante desmejora en esta razón financiera en el 2017 con respecto al año 2016.</t>
  </si>
  <si>
    <t>Aquí vemos que los resultados no son superiores a 1, lo que indica que la empresa no tiene suficientes activos circulantes (excluyendo inventarios) con respecto a sus pasivos circulantes para cubrir sus obligaciones a corto plazo. Podemos observar una gran baja en esta razón financiera en el 2017 comparado con el 2016, lo que confirma el análisis realizado de la razón de liquidez, la empresa se encuentra en una situación de peligro dado que está presentando problemas para hacer frente a sus obligaciones de corto plazo.</t>
  </si>
  <si>
    <t>Evalúa la eficiencia de una empresa en la gestión de sus cuentas por cobrar y transformarlas en un flujo de efectivo</t>
  </si>
  <si>
    <t>Se presenta una leve baja para el 2017 vs 2016.  El análisis muestra que el inventario rotó 44.90 veces en el 2017, lo que equivale aproximadamente a una rotación de inventario cada 8.13 días aprox.. Asumiendo que estamos frente a una empresa con productos que son de venta relativamente rápida, podemos decir que el inventario se mueve a un ritmo razonablemente bueno.</t>
  </si>
  <si>
    <t>El 2017 presenta una leve dismunición de 1.64% con respecto al 2016, lo cual no impacta de forma significativa.  Podemos indicar que la empresa viene manejando de forma correcta sus costos de ventas y cuenta con una estrategia de precios adecuada hasta el momento.</t>
  </si>
  <si>
    <t>Como se puede observar, en el año 2017 la rotación fue un poco más alta que en el 2016 lo cual indica que la empresa liquida sus cuentas por pagar (proveedores) con mayor frecuencia, lo cual es positivo. El análisis muestra una muy baja rotación de cuentas por pagar, por ende, la empresa está tomando mucho tiempo para realizar los pagos a sus proveedores.  Es preciso que se mejore en este aspecto, ya que pudiera afectar la relación con los proveedores.</t>
  </si>
  <si>
    <t>El año 2017 presenta una disminución de la utilidad  en comparación con el 2016, lo cual indica que la empresa no está generando mayores márgenes de beneficios antes de considerar los gastos operativos; aún así, sigue mostrando un buen controol de sus costos de producción.</t>
  </si>
  <si>
    <t>En el año 2017 el EBITDA fue mayor que en el 2016, especialmente por una reducción de gastos en el 2017. lo cual indica que la empresa presenta una mejora en su desempeño operativo, y por ende sigue teniendo una buena  rentabilidad de las operaciones principales de una empresa.</t>
  </si>
  <si>
    <t>Dada la disminución de gastos en el 2017, este análisis nos muestra que la empresa ha mejorado su rentabilidad en aproximadamente un 3.35% con respecto al año 2016.</t>
  </si>
  <si>
    <t xml:space="preserve">Evalúa la proporción de la deuda total de una empresa con respecto a sus recursos o activos. </t>
  </si>
  <si>
    <t>El 2017 muestra una leve mejoría del 6% con respecto al 2016, lo que indica que menor proporción de los activos de la empresa estuvieron financiados por recursos de terceros.  La empresa debe seguir trabajando en disminuir su razón de deuda para mejorar su solidez.</t>
  </si>
  <si>
    <t xml:space="preserve">El análisis horizontal de los estados financieros indica que las cuentas por pagar han disminuido en un 17.91% comparado con el año anterior.
Algunas razones que podrían explicar esta caída incluyen:
- Mejoras en la gestión de flujo de efectivo por parte de la empresa, permitiéndoles pagar más rápido a sus proveedores y acreedores. Es posible que hayan negociado mejores condiciones de pago.
- Renegociación de plazos de pago con proveedores clave para extender los términos. Esto disminuiría el pasivo a corto plazo reflejado en cuentas por pagar. 
- Disminución en compras a crédito o adquisición de materias primas e insumos. Menores compras resultados en menor saldo adeudado a proveedores.
- Problemas en la cadena de suministro o con proveedores específicos que resultan en cambio de proveedores o menores niveles de inventario y pasivos relacionados.
</t>
  </si>
  <si>
    <t xml:space="preserve">El análisis horizontal de los estados financieros muestra que las cuentas por cobrar han disminuido en un 70% en comparación con el año anterior. Esta es una reducción significativa.
Algunas razones que podrían explicar esta caída incluyen:
- Mejoras en la cobranza y la gestión de crédito a clientes por parte de la empresa. Es posible que hayan implementado políticas más estrictas de crédito y cobranza para recuperar el dinero adeudado más rápidamente.
- Castigos o eliminación de cuentas incobrables. La empresa pudo haber analizado las cuentas vencidas, determinando algunas como irrecuperables, y dándolas de baja de los estados financieros.
- Problemas financieros de los clientes que les impiden pagar sus deudas. La situación económica pudo haber afectado negativamente a los clientes de la empresa.
- Reducción de ventas al crédito. Es factible que la compañía haya modificado sus políticas de ventas, ofreciendo menos crédito a clientes riesgosos. Menos crédito significa menos cuentas por cobrar.
</t>
  </si>
  <si>
    <t xml:space="preserve">El análisis vertical de las cuentas por pagar muestra que éstas representaron un 21.85% del total de pasivos y patrimonio en el año 2016, mientras que el porcentaje fue muy similar en 2017 con un 19.83%.
Esta similitud en los porcentajes entre un año y otro indica que la empresa mantuvo una estructura de financiamiento de pasivos muy constante entre los dos períodos; mostrando una leve disminución en el 2017
Esto demuestra que la compañía conservó políticas estables en cuanto al crédito y plazos de pago obtenidos de sus proveedores entre 2016 y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</si>
</sst>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_);_(* \(#,##0\);_(* &quot;-&quot;_);_(@_)"/>
    <numFmt numFmtId="165" formatCode="_(* #,##0.00_);_(* \(#,##0.00\);_(* &quot;-&quot;??_);_(@_)"/>
    <numFmt numFmtId="166" formatCode="_(&quot;B/.&quot;\ * #,##0_);_(&quot;B/.&quot;\ * \(#,##0\);_(&quot;B/.&quot;\ * &quot;-&quot;_);_(@_)"/>
    <numFmt numFmtId="167" formatCode="_ * #,##0_ ;_ * \-#,##0_ ;_ * &quot;-&quot;_ ;_ @_ "/>
    <numFmt numFmtId="168" formatCode="_ &quot;B/.&quot;\ * #,##0_ ;_ &quot;B/.&quot;\ * \-#,##0_ ;_ &quot;B/.&quot;\ * &quot;-&quot;_ ;_ @_ "/>
    <numFmt numFmtId="169" formatCode="#,##0.00;\(#,##0.00\)"/>
    <numFmt numFmtId="170" formatCode="_(* #,##0_);_(* \(#,##0\);_(* &quot;-&quot;??_);_(@_)"/>
    <numFmt numFmtId="171" formatCode="_-[$$-409]* #,##0_ ;_-[$$-409]* \-#,##0\ ;_-[$$-409]* &quot;-&quot;_ ;_-@_ "/>
    <numFmt numFmtId="172" formatCode="_ * #,##0.00_ ;_ * \-#,##0.00_ ;_ * &quot;-&quot;??_ ;_ @_ "/>
    <numFmt numFmtId="173" formatCode="_(* #,##0.0_);_(* \(#,##0.0\);_(* &quot;-&quot;??_);_(@_)"/>
    <numFmt numFmtId="174" formatCode="_-* #,##0_-;\-* #,##0_-;_-* &quot;-&quot;??_-;_-@_-"/>
    <numFmt numFmtId="175" formatCode="\$\ #,##0"/>
    <numFmt numFmtId="176" formatCode="0.000%"/>
    <numFmt numFmtId="179" formatCode="&quot;B/.&quot;#,##0.00"/>
  </numFmts>
  <fonts count="32" x14ac:knownFonts="1">
    <font>
      <sz val="11"/>
      <color theme="1"/>
      <name val="Calibri"/>
      <family val="2"/>
      <scheme val="minor"/>
    </font>
    <font>
      <sz val="11"/>
      <color theme="1"/>
      <name val="Calibri"/>
      <family val="2"/>
      <scheme val="minor"/>
    </font>
    <font>
      <b/>
      <sz val="14"/>
      <name val="Arial"/>
      <family val="2"/>
    </font>
    <font>
      <b/>
      <sz val="12"/>
      <name val="Arial"/>
      <family val="2"/>
    </font>
    <font>
      <sz val="12"/>
      <name val="Times New Roman"/>
      <family val="1"/>
    </font>
    <font>
      <sz val="10"/>
      <name val="Arial"/>
      <family val="2"/>
    </font>
    <font>
      <b/>
      <sz val="10"/>
      <name val="Arial"/>
      <family val="2"/>
    </font>
    <font>
      <sz val="8"/>
      <name val="Arial"/>
      <family val="2"/>
    </font>
    <font>
      <u val="singleAccounting"/>
      <sz val="10"/>
      <name val="Arial"/>
      <family val="2"/>
    </font>
    <font>
      <u val="double"/>
      <sz val="12"/>
      <name val="Times New Roman"/>
      <family val="1"/>
    </font>
    <font>
      <u val="doubleAccounting"/>
      <sz val="10"/>
      <name val="Arial"/>
      <family val="2"/>
    </font>
    <font>
      <sz val="10"/>
      <color rgb="FFFF0000"/>
      <name val="Arial"/>
      <family val="2"/>
    </font>
    <font>
      <sz val="10"/>
      <name val="Times New Roman"/>
      <family val="1"/>
    </font>
    <font>
      <sz val="11"/>
      <color indexed="8"/>
      <name val="Calibri"/>
      <family val="2"/>
    </font>
    <font>
      <sz val="8"/>
      <name val="Times New Roman"/>
      <family val="1"/>
    </font>
    <font>
      <b/>
      <sz val="8"/>
      <name val="Arial"/>
      <family val="2"/>
    </font>
    <font>
      <u val="singleAccounting"/>
      <sz val="8"/>
      <name val="Arial"/>
      <family val="2"/>
    </font>
    <font>
      <u val="doubleAccounting"/>
      <sz val="8"/>
      <name val="Arial"/>
      <family val="2"/>
    </font>
    <font>
      <sz val="8"/>
      <color rgb="FFFF0000"/>
      <name val="Arial"/>
      <family val="2"/>
    </font>
    <font>
      <sz val="12"/>
      <name val="Arial"/>
      <family val="2"/>
    </font>
    <font>
      <b/>
      <sz val="11"/>
      <name val="Arial"/>
      <family val="2"/>
    </font>
    <font>
      <sz val="11"/>
      <name val="Arial"/>
      <family val="2"/>
    </font>
    <font>
      <b/>
      <u/>
      <sz val="11"/>
      <name val="Arial"/>
      <family val="2"/>
    </font>
    <font>
      <b/>
      <sz val="11"/>
      <color rgb="FF000000"/>
      <name val="Arial"/>
      <family val="2"/>
    </font>
    <font>
      <sz val="11"/>
      <color rgb="FF000000"/>
      <name val="Arial"/>
      <family val="2"/>
    </font>
    <font>
      <u val="singleAccounting"/>
      <sz val="11"/>
      <name val="Arial"/>
      <family val="2"/>
    </font>
    <font>
      <u val="doubleAccounting"/>
      <sz val="11"/>
      <name val="Arial"/>
      <family val="2"/>
    </font>
    <font>
      <sz val="11"/>
      <color rgb="FFFF0000"/>
      <name val="Arial"/>
      <family val="2"/>
    </font>
    <font>
      <sz val="11"/>
      <color theme="1"/>
      <name val="Arial"/>
      <family val="2"/>
    </font>
    <font>
      <sz val="11"/>
      <name val="Times New Roman"/>
      <family val="1"/>
    </font>
    <font>
      <sz val="12"/>
      <color theme="1"/>
      <name val="Arial"/>
      <family val="2"/>
    </font>
    <font>
      <b/>
      <sz val="11"/>
      <color theme="1"/>
      <name val="Arial"/>
      <family val="2"/>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43" fontId="1" fillId="0" borderId="0" applyFont="0" applyFill="0" applyBorder="0" applyAlignment="0" applyProtection="0"/>
    <xf numFmtId="0" fontId="2" fillId="0" borderId="0"/>
    <xf numFmtId="0" fontId="4" fillId="0" borderId="0"/>
    <xf numFmtId="0" fontId="5" fillId="0" borderId="0"/>
    <xf numFmtId="0" fontId="3" fillId="0" borderId="0"/>
    <xf numFmtId="164" fontId="4" fillId="0" borderId="0"/>
    <xf numFmtId="0" fontId="4" fillId="0" borderId="0">
      <alignment horizontal="left" indent="1"/>
    </xf>
    <xf numFmtId="166" fontId="4" fillId="0" borderId="0"/>
    <xf numFmtId="166" fontId="9" fillId="0" borderId="0"/>
    <xf numFmtId="0" fontId="3" fillId="0" borderId="0">
      <alignment horizontal="center"/>
    </xf>
    <xf numFmtId="165" fontId="13" fillId="0" borderId="0" applyFont="0" applyFill="0" applyBorder="0" applyAlignment="0" applyProtection="0"/>
    <xf numFmtId="0" fontId="4" fillId="0" borderId="0">
      <alignment horizontal="left" indent="3"/>
    </xf>
    <xf numFmtId="165" fontId="4" fillId="0" borderId="0" applyFont="0" applyFill="0" applyBorder="0" applyAlignment="0" applyProtection="0"/>
    <xf numFmtId="0" fontId="4" fillId="0" borderId="0"/>
    <xf numFmtId="171" fontId="4" fillId="0" borderId="0" applyFill="0" applyBorder="0" applyAlignment="0" applyProtection="0"/>
    <xf numFmtId="0" fontId="4" fillId="0" borderId="0">
      <alignment horizontal="left" indent="2"/>
    </xf>
    <xf numFmtId="0" fontId="4" fillId="0" borderId="0">
      <alignment horizontal="left" indent="5"/>
    </xf>
    <xf numFmtId="0" fontId="4" fillId="0" borderId="0">
      <alignment horizontal="left" indent="4"/>
    </xf>
    <xf numFmtId="172" fontId="12"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3" fillId="0" borderId="0" xfId="2" applyFont="1"/>
    <xf numFmtId="0" fontId="2" fillId="0" borderId="0" xfId="2" applyAlignment="1">
      <alignment horizontal="center"/>
    </xf>
    <xf numFmtId="0" fontId="5" fillId="0" borderId="0" xfId="4"/>
    <xf numFmtId="0" fontId="6" fillId="0" borderId="0" xfId="5" applyFont="1"/>
    <xf numFmtId="0" fontId="6" fillId="0" borderId="0" xfId="5" applyFont="1" applyAlignment="1">
      <alignment horizontal="center"/>
    </xf>
    <xf numFmtId="0" fontId="5" fillId="0" borderId="0" xfId="3" applyFont="1"/>
    <xf numFmtId="164" fontId="5" fillId="0" borderId="0" xfId="6" applyFont="1"/>
    <xf numFmtId="0" fontId="5" fillId="0" borderId="0" xfId="7" applyFont="1" applyAlignment="1">
      <alignment horizontal="left" vertical="center"/>
    </xf>
    <xf numFmtId="0" fontId="5" fillId="0" borderId="0" xfId="7" applyFont="1" applyAlignment="1">
      <alignment horizontal="left" vertical="center" indent="1"/>
    </xf>
    <xf numFmtId="0" fontId="5" fillId="0" borderId="0" xfId="7" applyFont="1" applyAlignment="1">
      <alignment horizontal="left"/>
    </xf>
    <xf numFmtId="164" fontId="5" fillId="0" borderId="1" xfId="6" applyFont="1" applyBorder="1"/>
    <xf numFmtId="164" fontId="8" fillId="0" borderId="0" xfId="6" applyFont="1"/>
    <xf numFmtId="170" fontId="5" fillId="0" borderId="0" xfId="13" applyNumberFormat="1" applyFont="1" applyFill="1"/>
    <xf numFmtId="164" fontId="14" fillId="0" borderId="0" xfId="14" applyNumberFormat="1" applyFont="1"/>
    <xf numFmtId="164" fontId="4" fillId="0" borderId="0" xfId="14" applyNumberFormat="1"/>
    <xf numFmtId="3" fontId="4" fillId="0" borderId="0" xfId="14" applyNumberFormat="1"/>
    <xf numFmtId="0" fontId="4" fillId="0" borderId="0" xfId="14"/>
    <xf numFmtId="164" fontId="12" fillId="0" borderId="0" xfId="14" applyNumberFormat="1" applyFont="1"/>
    <xf numFmtId="0" fontId="12" fillId="0" borderId="0" xfId="14" applyFont="1"/>
    <xf numFmtId="0" fontId="12" fillId="0" borderId="0" xfId="14" applyFont="1" applyAlignment="1">
      <alignment horizontal="center"/>
    </xf>
    <xf numFmtId="164" fontId="14" fillId="2" borderId="0" xfId="14" applyNumberFormat="1" applyFont="1" applyFill="1"/>
    <xf numFmtId="0" fontId="5" fillId="0" borderId="0" xfId="14" applyFont="1"/>
    <xf numFmtId="0" fontId="6" fillId="0" borderId="0" xfId="14" applyFont="1" applyAlignment="1">
      <alignment horizontal="center"/>
    </xf>
    <xf numFmtId="164" fontId="15" fillId="0" borderId="0" xfId="5" applyNumberFormat="1" applyFont="1" applyAlignment="1">
      <alignment horizontal="center"/>
    </xf>
    <xf numFmtId="0" fontId="5" fillId="0" borderId="0" xfId="14" applyFont="1" applyAlignment="1">
      <alignment horizontal="center"/>
    </xf>
    <xf numFmtId="0" fontId="6" fillId="0" borderId="0" xfId="4" applyFont="1"/>
    <xf numFmtId="164" fontId="7" fillId="0" borderId="0" xfId="15" applyNumberFormat="1" applyFont="1" applyFill="1"/>
    <xf numFmtId="164" fontId="5" fillId="0" borderId="0" xfId="15" applyNumberFormat="1" applyFont="1" applyFill="1"/>
    <xf numFmtId="0" fontId="5" fillId="0" borderId="0" xfId="7" applyFont="1">
      <alignment horizontal="left" indent="1"/>
    </xf>
    <xf numFmtId="0" fontId="5" fillId="0" borderId="0" xfId="7" applyFont="1" applyAlignment="1">
      <alignment horizontal="center"/>
    </xf>
    <xf numFmtId="164" fontId="7" fillId="0" borderId="0" xfId="6" applyFont="1"/>
    <xf numFmtId="166" fontId="5" fillId="0" borderId="0" xfId="8" applyFont="1"/>
    <xf numFmtId="0" fontId="5" fillId="0" borderId="0" xfId="16" applyFont="1" applyAlignment="1">
      <alignment horizontal="left"/>
    </xf>
    <xf numFmtId="0" fontId="5" fillId="0" borderId="0" xfId="16" applyFont="1">
      <alignment horizontal="left" indent="2"/>
    </xf>
    <xf numFmtId="164" fontId="11" fillId="0" borderId="0" xfId="14" applyNumberFormat="1" applyFont="1"/>
    <xf numFmtId="164" fontId="5" fillId="0" borderId="0" xfId="14" applyNumberFormat="1" applyFont="1"/>
    <xf numFmtId="164" fontId="16" fillId="0" borderId="0" xfId="6" applyFont="1"/>
    <xf numFmtId="0" fontId="6" fillId="0" borderId="0" xfId="16" applyFont="1" applyAlignment="1">
      <alignment horizontal="left"/>
    </xf>
    <xf numFmtId="0" fontId="5" fillId="0" borderId="0" xfId="16" applyFont="1" applyAlignment="1">
      <alignment horizontal="center"/>
    </xf>
    <xf numFmtId="0" fontId="5" fillId="0" borderId="0" xfId="12" applyFont="1" applyAlignment="1">
      <alignment horizontal="left" indent="1"/>
    </xf>
    <xf numFmtId="0" fontId="5" fillId="0" borderId="0" xfId="12" applyFont="1" applyAlignment="1">
      <alignment horizontal="left" indent="4"/>
    </xf>
    <xf numFmtId="0" fontId="5" fillId="0" borderId="0" xfId="12" applyFont="1">
      <alignment horizontal="left" indent="3"/>
    </xf>
    <xf numFmtId="0" fontId="5" fillId="0" borderId="0" xfId="12" applyFont="1" applyAlignment="1">
      <alignment horizontal="center"/>
    </xf>
    <xf numFmtId="164" fontId="7" fillId="0" borderId="0" xfId="14" applyNumberFormat="1" applyFont="1"/>
    <xf numFmtId="3" fontId="5" fillId="0" borderId="0" xfId="14" applyNumberFormat="1" applyFont="1"/>
    <xf numFmtId="0" fontId="5" fillId="0" borderId="0" xfId="12" applyFont="1" applyAlignment="1">
      <alignment horizontal="left" vertical="center" indent="1"/>
    </xf>
    <xf numFmtId="0" fontId="5" fillId="0" borderId="0" xfId="12" applyFont="1" applyAlignment="1">
      <alignment horizontal="left" vertical="center" indent="4"/>
    </xf>
    <xf numFmtId="0" fontId="5" fillId="0" borderId="0" xfId="12" applyFont="1" applyAlignment="1">
      <alignment horizontal="left" vertical="center" indent="3"/>
    </xf>
    <xf numFmtId="0" fontId="5" fillId="0" borderId="0" xfId="12" applyFont="1" applyAlignment="1">
      <alignment horizontal="left" vertical="center" indent="2"/>
    </xf>
    <xf numFmtId="0" fontId="5" fillId="0" borderId="0" xfId="17" applyFont="1" applyAlignment="1">
      <alignment horizontal="left" vertical="center"/>
    </xf>
    <xf numFmtId="0" fontId="5" fillId="0" borderId="0" xfId="17" applyFont="1" applyAlignment="1">
      <alignment horizontal="left" vertical="center" indent="5"/>
    </xf>
    <xf numFmtId="0" fontId="5" fillId="0" borderId="0" xfId="18" applyFont="1" applyAlignment="1">
      <alignment horizontal="left" vertical="center" indent="4"/>
    </xf>
    <xf numFmtId="0" fontId="5" fillId="0" borderId="0" xfId="17" applyFont="1" applyAlignment="1">
      <alignment horizontal="center"/>
    </xf>
    <xf numFmtId="0" fontId="5" fillId="0" borderId="0" xfId="4" applyAlignment="1">
      <alignment horizontal="left" vertical="center" indent="1"/>
    </xf>
    <xf numFmtId="0" fontId="5" fillId="0" borderId="0" xfId="14" applyFont="1" applyAlignment="1">
      <alignment horizontal="left" vertical="center" indent="1"/>
    </xf>
    <xf numFmtId="0" fontId="5" fillId="0" borderId="0" xfId="17" applyFont="1" applyAlignment="1">
      <alignment horizontal="left" vertical="center" indent="1"/>
    </xf>
    <xf numFmtId="0" fontId="5" fillId="0" borderId="0" xfId="18" applyFont="1" applyAlignment="1">
      <alignment horizontal="left" vertical="center" indent="1"/>
    </xf>
    <xf numFmtId="0" fontId="5" fillId="0" borderId="0" xfId="4" applyAlignment="1">
      <alignment horizontal="left" indent="1"/>
    </xf>
    <xf numFmtId="0" fontId="5" fillId="0" borderId="0" xfId="18" applyFont="1" applyAlignment="1">
      <alignment horizontal="left"/>
    </xf>
    <xf numFmtId="0" fontId="5" fillId="0" borderId="0" xfId="17" applyFont="1">
      <alignment horizontal="left" indent="5"/>
    </xf>
    <xf numFmtId="0" fontId="5" fillId="0" borderId="0" xfId="18" applyFont="1">
      <alignment horizontal="left" indent="4"/>
    </xf>
    <xf numFmtId="0" fontId="6" fillId="0" borderId="0" xfId="14" applyFont="1"/>
    <xf numFmtId="0" fontId="5" fillId="0" borderId="0" xfId="12" applyFont="1" applyAlignment="1">
      <alignment horizontal="left"/>
    </xf>
    <xf numFmtId="164" fontId="6" fillId="0" borderId="0" xfId="5" applyNumberFormat="1" applyFont="1" applyAlignment="1">
      <alignment horizontal="center"/>
    </xf>
    <xf numFmtId="164" fontId="16" fillId="0" borderId="0" xfId="14" applyNumberFormat="1" applyFont="1"/>
    <xf numFmtId="0" fontId="5" fillId="0" borderId="0" xfId="18" applyFont="1" applyAlignment="1">
      <alignment horizontal="center"/>
    </xf>
    <xf numFmtId="164" fontId="10" fillId="0" borderId="0" xfId="9" applyNumberFormat="1" applyFont="1"/>
    <xf numFmtId="164" fontId="17" fillId="0" borderId="0" xfId="9" applyNumberFormat="1" applyFont="1"/>
    <xf numFmtId="164" fontId="5" fillId="0" borderId="2" xfId="6" applyFont="1" applyBorder="1"/>
    <xf numFmtId="166" fontId="10" fillId="0" borderId="0" xfId="9" applyFont="1"/>
    <xf numFmtId="172" fontId="5" fillId="0" borderId="0" xfId="19" applyFont="1" applyFill="1"/>
    <xf numFmtId="167" fontId="11" fillId="0" borderId="0" xfId="14" applyNumberFormat="1" applyFont="1"/>
    <xf numFmtId="0" fontId="5" fillId="0" borderId="0" xfId="14" applyFont="1" applyAlignment="1">
      <alignment horizontal="left"/>
    </xf>
    <xf numFmtId="164" fontId="18" fillId="0" borderId="0" xfId="14" applyNumberFormat="1" applyFont="1"/>
    <xf numFmtId="0" fontId="12" fillId="0" borderId="0" xfId="14" applyFont="1" applyAlignment="1">
      <alignment horizontal="left"/>
    </xf>
    <xf numFmtId="170" fontId="4" fillId="0" borderId="0" xfId="13" applyNumberFormat="1" applyFill="1"/>
    <xf numFmtId="173" fontId="11" fillId="0" borderId="0" xfId="13" applyNumberFormat="1" applyFont="1" applyFill="1"/>
    <xf numFmtId="0" fontId="4" fillId="0" borderId="0" xfId="14" applyAlignment="1">
      <alignment horizontal="left"/>
    </xf>
    <xf numFmtId="0" fontId="4" fillId="0" borderId="0" xfId="14" applyAlignment="1">
      <alignment horizontal="center"/>
    </xf>
    <xf numFmtId="170" fontId="0" fillId="0" borderId="0" xfId="1" applyNumberFormat="1" applyFont="1"/>
    <xf numFmtId="170" fontId="0" fillId="0" borderId="3" xfId="1" applyNumberFormat="1" applyFont="1" applyBorder="1"/>
    <xf numFmtId="170" fontId="5" fillId="0" borderId="0" xfId="14" applyNumberFormat="1" applyFont="1"/>
    <xf numFmtId="170" fontId="0" fillId="2" borderId="0" xfId="1" applyNumberFormat="1" applyFont="1" applyFill="1"/>
    <xf numFmtId="164" fontId="5" fillId="3" borderId="1" xfId="6" applyFont="1" applyFill="1" applyBorder="1"/>
    <xf numFmtId="164" fontId="5" fillId="0" borderId="0" xfId="0" applyNumberFormat="1" applyFont="1"/>
    <xf numFmtId="0" fontId="4" fillId="0" borderId="0" xfId="0" applyFont="1" applyAlignment="1">
      <alignment horizontal="center"/>
    </xf>
    <xf numFmtId="0" fontId="19" fillId="0" borderId="0" xfId="3" applyFont="1"/>
    <xf numFmtId="0" fontId="20" fillId="0" borderId="0" xfId="2" applyFont="1"/>
    <xf numFmtId="0" fontId="21" fillId="0" borderId="0" xfId="3" applyFont="1"/>
    <xf numFmtId="0" fontId="21" fillId="0" borderId="0" xfId="4" applyFont="1"/>
    <xf numFmtId="0" fontId="20" fillId="0" borderId="0" xfId="5" applyFont="1"/>
    <xf numFmtId="164" fontId="21" fillId="0" borderId="0" xfId="3" applyNumberFormat="1" applyFont="1"/>
    <xf numFmtId="0" fontId="20" fillId="0" borderId="0" xfId="5" applyFont="1" applyAlignment="1">
      <alignment horizontal="center"/>
    </xf>
    <xf numFmtId="0" fontId="22" fillId="0" borderId="0" xfId="5" applyFont="1" applyAlignment="1">
      <alignment horizontal="center"/>
    </xf>
    <xf numFmtId="164" fontId="20" fillId="0" borderId="0" xfId="6" applyFont="1" applyAlignment="1">
      <alignment horizontal="center"/>
    </xf>
    <xf numFmtId="164" fontId="21" fillId="0" borderId="0" xfId="6" applyFont="1"/>
    <xf numFmtId="0" fontId="20" fillId="0" borderId="0" xfId="3" applyFont="1" applyAlignment="1">
      <alignment horizontal="left" indent="1"/>
    </xf>
    <xf numFmtId="0" fontId="20" fillId="0" borderId="0" xfId="3" applyFont="1"/>
    <xf numFmtId="0" fontId="21" fillId="0" borderId="0" xfId="7" applyFont="1" applyAlignment="1">
      <alignment horizontal="left" vertical="center"/>
    </xf>
    <xf numFmtId="167" fontId="21" fillId="0" borderId="0" xfId="8" applyNumberFormat="1" applyFont="1"/>
    <xf numFmtId="167" fontId="21" fillId="0" borderId="0" xfId="6" applyNumberFormat="1" applyFont="1"/>
    <xf numFmtId="0" fontId="21" fillId="3" borderId="0" xfId="3" applyFont="1" applyFill="1"/>
    <xf numFmtId="167" fontId="21" fillId="3" borderId="0" xfId="6" applyNumberFormat="1" applyFont="1" applyFill="1"/>
    <xf numFmtId="167" fontId="21" fillId="0" borderId="0" xfId="4" applyNumberFormat="1" applyFont="1"/>
    <xf numFmtId="175" fontId="24" fillId="0" borderId="0" xfId="0" applyNumberFormat="1" applyFont="1" applyAlignment="1">
      <alignment horizontal="right" vertical="center"/>
    </xf>
    <xf numFmtId="10" fontId="23" fillId="0" borderId="0" xfId="20" applyNumberFormat="1" applyFont="1" applyAlignment="1">
      <alignment horizontal="center" vertical="center" wrapText="1"/>
    </xf>
    <xf numFmtId="0" fontId="21" fillId="3" borderId="0" xfId="7" applyFont="1" applyFill="1" applyAlignment="1">
      <alignment horizontal="left" vertical="center"/>
    </xf>
    <xf numFmtId="0" fontId="21" fillId="3" borderId="0" xfId="4" applyFont="1" applyFill="1"/>
    <xf numFmtId="0" fontId="21" fillId="0" borderId="0" xfId="7" applyFont="1" applyAlignment="1">
      <alignment horizontal="left"/>
    </xf>
    <xf numFmtId="164" fontId="21" fillId="0" borderId="1" xfId="6" applyFont="1" applyBorder="1"/>
    <xf numFmtId="167" fontId="25" fillId="0" borderId="0" xfId="6" applyNumberFormat="1" applyFont="1"/>
    <xf numFmtId="0" fontId="21" fillId="0" borderId="0" xfId="3" applyFont="1" applyAlignment="1">
      <alignment horizontal="left" vertical="center"/>
    </xf>
    <xf numFmtId="164" fontId="21" fillId="4" borderId="1" xfId="6" applyFont="1" applyFill="1" applyBorder="1"/>
    <xf numFmtId="164" fontId="25" fillId="0" borderId="0" xfId="6" applyFont="1"/>
    <xf numFmtId="3" fontId="24" fillId="0" borderId="0" xfId="0" applyNumberFormat="1" applyFont="1" applyAlignment="1">
      <alignment horizontal="right" vertical="center"/>
    </xf>
    <xf numFmtId="168" fontId="21" fillId="0" borderId="0" xfId="6" applyNumberFormat="1" applyFont="1"/>
    <xf numFmtId="0" fontId="21" fillId="0" borderId="0" xfId="3" applyFont="1" applyAlignment="1">
      <alignment horizontal="left"/>
    </xf>
    <xf numFmtId="164" fontId="25" fillId="0" borderId="0" xfId="3" applyNumberFormat="1" applyFont="1"/>
    <xf numFmtId="0" fontId="21" fillId="0" borderId="0" xfId="7" applyFont="1" applyAlignment="1"/>
    <xf numFmtId="176" fontId="24" fillId="0" borderId="0" xfId="20" applyNumberFormat="1" applyFont="1" applyAlignment="1">
      <alignment horizontal="right" vertical="center" wrapText="1"/>
    </xf>
    <xf numFmtId="0" fontId="20" fillId="0" borderId="0" xfId="3" applyFont="1" applyAlignment="1">
      <alignment vertical="center"/>
    </xf>
    <xf numFmtId="37" fontId="21" fillId="0" borderId="0" xfId="6" applyNumberFormat="1" applyFont="1"/>
    <xf numFmtId="164" fontId="21" fillId="0" borderId="0" xfId="4" applyNumberFormat="1" applyFont="1"/>
    <xf numFmtId="164" fontId="21" fillId="0" borderId="2" xfId="6" applyFont="1" applyBorder="1" applyAlignment="1">
      <alignment vertical="center"/>
    </xf>
    <xf numFmtId="167" fontId="26" fillId="0" borderId="0" xfId="9" applyNumberFormat="1" applyFont="1" applyAlignment="1">
      <alignment vertical="center"/>
    </xf>
    <xf numFmtId="167" fontId="26" fillId="0" borderId="0" xfId="9" applyNumberFormat="1" applyFont="1"/>
    <xf numFmtId="167" fontId="27" fillId="0" borderId="0" xfId="4" applyNumberFormat="1" applyFont="1"/>
    <xf numFmtId="169" fontId="24" fillId="0" borderId="0" xfId="3" applyNumberFormat="1" applyFont="1" applyAlignment="1">
      <alignment horizontal="right"/>
    </xf>
    <xf numFmtId="9" fontId="24" fillId="0" borderId="0" xfId="0" applyNumberFormat="1" applyFont="1" applyAlignment="1">
      <alignment horizontal="right" vertical="center"/>
    </xf>
    <xf numFmtId="169" fontId="21" fillId="0" borderId="0" xfId="4" applyNumberFormat="1" applyFont="1"/>
    <xf numFmtId="0" fontId="24" fillId="0" borderId="0" xfId="3" applyFont="1"/>
    <xf numFmtId="0" fontId="28" fillId="0" borderId="0" xfId="0" applyFont="1"/>
    <xf numFmtId="174" fontId="28" fillId="0" borderId="0" xfId="1" applyNumberFormat="1" applyFont="1"/>
    <xf numFmtId="167" fontId="21" fillId="3" borderId="0" xfId="8" applyNumberFormat="1" applyFont="1" applyFill="1"/>
    <xf numFmtId="167" fontId="21" fillId="2" borderId="0" xfId="8" applyNumberFormat="1" applyFont="1" applyFill="1"/>
    <xf numFmtId="0" fontId="21" fillId="4" borderId="0" xfId="3" applyFont="1" applyFill="1"/>
    <xf numFmtId="167" fontId="21" fillId="4" borderId="0" xfId="8" applyNumberFormat="1" applyFont="1" applyFill="1"/>
    <xf numFmtId="0" fontId="21" fillId="4" borderId="0" xfId="7" applyFont="1" applyFill="1" applyAlignment="1">
      <alignment horizontal="left" vertical="center"/>
    </xf>
    <xf numFmtId="0" fontId="21" fillId="4" borderId="0" xfId="7" applyFont="1" applyFill="1" applyAlignment="1">
      <alignment horizontal="left"/>
    </xf>
    <xf numFmtId="0" fontId="20" fillId="0" borderId="0" xfId="2" applyFont="1" applyAlignment="1">
      <alignment horizontal="center"/>
    </xf>
    <xf numFmtId="0" fontId="29" fillId="0" borderId="0" xfId="3" applyFont="1"/>
    <xf numFmtId="0" fontId="29" fillId="0" borderId="0" xfId="3" applyFont="1" applyAlignment="1">
      <alignment horizontal="center"/>
    </xf>
    <xf numFmtId="4" fontId="21" fillId="0" borderId="0" xfId="4" applyNumberFormat="1" applyFont="1"/>
    <xf numFmtId="164" fontId="29" fillId="0" borderId="0" xfId="3" applyNumberFormat="1" applyFont="1"/>
    <xf numFmtId="0" fontId="20" fillId="0" borderId="0" xfId="10" applyFont="1">
      <alignment horizontal="center"/>
    </xf>
    <xf numFmtId="0" fontId="22" fillId="0" borderId="0" xfId="10" applyFont="1">
      <alignment horizontal="center"/>
    </xf>
    <xf numFmtId="0" fontId="21" fillId="0" borderId="0" xfId="3" applyFont="1" applyAlignment="1">
      <alignment horizontal="center"/>
    </xf>
    <xf numFmtId="165" fontId="21" fillId="0" borderId="0" xfId="11" applyFont="1" applyFill="1"/>
    <xf numFmtId="165" fontId="21" fillId="0" borderId="0" xfId="4" applyNumberFormat="1" applyFont="1"/>
    <xf numFmtId="10" fontId="21" fillId="0" borderId="0" xfId="20" applyNumberFormat="1" applyFont="1" applyFill="1"/>
    <xf numFmtId="0" fontId="21" fillId="0" borderId="0" xfId="12" applyFont="1" applyAlignment="1"/>
    <xf numFmtId="10" fontId="21" fillId="0" borderId="0" xfId="20" applyNumberFormat="1" applyFont="1"/>
    <xf numFmtId="10" fontId="21" fillId="0" borderId="0" xfId="20" applyNumberFormat="1" applyFont="1" applyFill="1" applyBorder="1"/>
    <xf numFmtId="165" fontId="21" fillId="0" borderId="0" xfId="13" applyFont="1" applyFill="1" applyBorder="1"/>
    <xf numFmtId="164" fontId="21" fillId="0" borderId="0" xfId="3" applyNumberFormat="1" applyFont="1" applyAlignment="1">
      <alignment horizontal="center"/>
    </xf>
    <xf numFmtId="4" fontId="21" fillId="0" borderId="0" xfId="3" applyNumberFormat="1" applyFont="1"/>
    <xf numFmtId="0" fontId="21" fillId="0" borderId="0" xfId="12" applyFont="1" applyAlignment="1">
      <alignment horizontal="justify" vertical="center"/>
    </xf>
    <xf numFmtId="3" fontId="21" fillId="0" borderId="0" xfId="3" applyNumberFormat="1" applyFont="1"/>
    <xf numFmtId="3" fontId="21" fillId="0" borderId="0" xfId="4" applyNumberFormat="1" applyFont="1"/>
    <xf numFmtId="0" fontId="21" fillId="0" borderId="0" xfId="3" applyFont="1" applyAlignment="1">
      <alignment vertical="center"/>
    </xf>
    <xf numFmtId="164" fontId="26" fillId="0" borderId="0" xfId="3" applyNumberFormat="1" applyFont="1" applyAlignment="1">
      <alignment vertical="center"/>
    </xf>
    <xf numFmtId="164" fontId="27" fillId="0" borderId="0" xfId="6" applyFont="1"/>
    <xf numFmtId="164" fontId="26" fillId="0" borderId="0" xfId="3" applyNumberFormat="1" applyFont="1"/>
    <xf numFmtId="164" fontId="27" fillId="0" borderId="0" xfId="3" applyNumberFormat="1" applyFont="1"/>
    <xf numFmtId="0" fontId="19" fillId="0" borderId="4" xfId="3" applyFont="1" applyBorder="1"/>
    <xf numFmtId="0" fontId="3" fillId="0" borderId="4" xfId="3" applyFont="1" applyBorder="1" applyAlignment="1">
      <alignment horizontal="center" vertical="center"/>
    </xf>
    <xf numFmtId="0" fontId="19" fillId="0" borderId="4" xfId="3" applyFont="1" applyBorder="1" applyAlignment="1">
      <alignment horizontal="left" vertical="center" wrapText="1"/>
    </xf>
    <xf numFmtId="0" fontId="27" fillId="0" borderId="0" xfId="7" applyFont="1" applyAlignment="1">
      <alignment horizontal="left" vertical="center"/>
    </xf>
    <xf numFmtId="0" fontId="19" fillId="0" borderId="0" xfId="3" applyFont="1" applyAlignment="1">
      <alignment horizontal="center"/>
    </xf>
    <xf numFmtId="2" fontId="19" fillId="0" borderId="4" xfId="3" applyNumberFormat="1" applyFont="1" applyBorder="1" applyAlignment="1">
      <alignment vertical="center"/>
    </xf>
    <xf numFmtId="43" fontId="19" fillId="0" borderId="4" xfId="3" applyNumberFormat="1" applyFont="1" applyBorder="1" applyAlignment="1">
      <alignment vertical="center"/>
    </xf>
    <xf numFmtId="41" fontId="19" fillId="0" borderId="4" xfId="3" applyNumberFormat="1" applyFont="1" applyBorder="1" applyAlignment="1">
      <alignment vertical="center"/>
    </xf>
    <xf numFmtId="10" fontId="19" fillId="0" borderId="4" xfId="20" applyNumberFormat="1" applyFont="1" applyBorder="1" applyAlignment="1">
      <alignment vertical="center"/>
    </xf>
    <xf numFmtId="0" fontId="19" fillId="0" borderId="0" xfId="3" applyFont="1" applyAlignment="1">
      <alignment vertical="center"/>
    </xf>
    <xf numFmtId="0" fontId="19" fillId="0" borderId="0" xfId="3" applyFont="1" applyAlignment="1">
      <alignment horizontal="left" vertical="center" wrapText="1"/>
    </xf>
    <xf numFmtId="0" fontId="3" fillId="0" borderId="4" xfId="3" applyFont="1" applyBorder="1" applyAlignment="1">
      <alignment horizontal="center" vertical="center" wrapText="1"/>
    </xf>
    <xf numFmtId="2" fontId="30" fillId="0" borderId="4" xfId="0" applyNumberFormat="1" applyFont="1" applyBorder="1" applyAlignment="1">
      <alignment vertical="center"/>
    </xf>
    <xf numFmtId="0" fontId="31" fillId="0" borderId="0" xfId="3" applyFont="1"/>
    <xf numFmtId="0" fontId="28" fillId="0" borderId="0" xfId="7" applyFont="1" applyAlignment="1">
      <alignment horizontal="left" vertical="center"/>
    </xf>
    <xf numFmtId="0" fontId="28" fillId="0" borderId="0" xfId="7" applyFont="1" applyAlignment="1">
      <alignment horizontal="left" vertical="center" indent="1"/>
    </xf>
    <xf numFmtId="0" fontId="28" fillId="0" borderId="0" xfId="4" applyFont="1"/>
    <xf numFmtId="0" fontId="28" fillId="0" borderId="0" xfId="3" applyFont="1" applyAlignment="1">
      <alignment horizontal="left" vertical="center"/>
    </xf>
    <xf numFmtId="0" fontId="20" fillId="0" borderId="0" xfId="4" applyFont="1"/>
    <xf numFmtId="0" fontId="2" fillId="0" borderId="0" xfId="4" applyFont="1"/>
    <xf numFmtId="164" fontId="21" fillId="0" borderId="9" xfId="3" applyNumberFormat="1" applyFont="1" applyBorder="1"/>
    <xf numFmtId="164" fontId="21" fillId="0" borderId="10" xfId="3" applyNumberFormat="1" applyFont="1" applyBorder="1"/>
    <xf numFmtId="164" fontId="21" fillId="0" borderId="11" xfId="3" applyNumberFormat="1" applyFont="1" applyBorder="1"/>
    <xf numFmtId="0" fontId="23" fillId="0" borderId="0" xfId="0" applyFont="1" applyAlignment="1">
      <alignment horizontal="center" vertical="center" wrapText="1"/>
    </xf>
    <xf numFmtId="0" fontId="23" fillId="0" borderId="12" xfId="0" applyFont="1" applyBorder="1" applyAlignment="1">
      <alignment horizontal="center" vertical="center" wrapText="1"/>
    </xf>
    <xf numFmtId="1" fontId="23" fillId="0" borderId="5" xfId="0" applyNumberFormat="1" applyFont="1" applyBorder="1" applyAlignment="1">
      <alignment horizontal="center" vertical="center" wrapText="1" shrinkToFit="1"/>
    </xf>
    <xf numFmtId="175" fontId="24" fillId="0" borderId="5" xfId="0" applyNumberFormat="1" applyFont="1" applyBorder="1" applyAlignment="1">
      <alignment horizontal="right" vertical="center" wrapText="1" shrinkToFit="1"/>
    </xf>
    <xf numFmtId="9" fontId="24" fillId="0" borderId="0" xfId="20" applyFont="1" applyBorder="1" applyAlignment="1">
      <alignment horizontal="right" vertical="center" wrapText="1"/>
    </xf>
    <xf numFmtId="10" fontId="24" fillId="0" borderId="0" xfId="20" applyNumberFormat="1" applyFont="1" applyBorder="1" applyAlignment="1">
      <alignment horizontal="center" vertical="center" wrapText="1"/>
    </xf>
    <xf numFmtId="10" fontId="24" fillId="0" borderId="12" xfId="20" applyNumberFormat="1" applyFont="1" applyBorder="1" applyAlignment="1">
      <alignment horizontal="center" vertical="center" wrapText="1"/>
    </xf>
    <xf numFmtId="0" fontId="24" fillId="0" borderId="5" xfId="0" applyFont="1" applyBorder="1" applyAlignment="1">
      <alignment horizontal="right" vertical="center" wrapText="1"/>
    </xf>
    <xf numFmtId="3" fontId="24" fillId="0" borderId="5" xfId="0" applyNumberFormat="1" applyFont="1" applyBorder="1" applyAlignment="1">
      <alignment horizontal="right" vertical="center" wrapText="1" shrinkToFit="1"/>
    </xf>
    <xf numFmtId="3" fontId="24" fillId="5" borderId="5" xfId="0" applyNumberFormat="1" applyFont="1" applyFill="1" applyBorder="1" applyAlignment="1">
      <alignment horizontal="right" vertical="center" wrapText="1" shrinkToFit="1"/>
    </xf>
    <xf numFmtId="10" fontId="24" fillId="0" borderId="12" xfId="20" applyNumberFormat="1" applyFont="1" applyFill="1" applyBorder="1" applyAlignment="1">
      <alignment horizontal="center" vertical="center" wrapText="1"/>
    </xf>
    <xf numFmtId="175" fontId="23" fillId="0" borderId="5" xfId="0" applyNumberFormat="1" applyFont="1" applyBorder="1" applyAlignment="1">
      <alignment horizontal="right" vertical="center" wrapText="1" shrinkToFit="1"/>
    </xf>
    <xf numFmtId="9" fontId="24" fillId="0" borderId="12" xfId="0" applyNumberFormat="1" applyFont="1" applyBorder="1" applyAlignment="1">
      <alignment horizontal="center" vertical="center" wrapText="1"/>
    </xf>
    <xf numFmtId="167" fontId="21" fillId="0" borderId="5" xfId="6" applyNumberFormat="1" applyFont="1" applyBorder="1"/>
    <xf numFmtId="167" fontId="21" fillId="0" borderId="12" xfId="6" applyNumberFormat="1" applyFont="1" applyBorder="1"/>
    <xf numFmtId="164" fontId="21" fillId="0" borderId="13" xfId="6" applyFont="1" applyBorder="1"/>
    <xf numFmtId="164" fontId="21" fillId="0" borderId="14" xfId="6" applyFont="1" applyBorder="1"/>
    <xf numFmtId="0" fontId="24" fillId="0" borderId="0" xfId="0" applyFont="1" applyAlignment="1">
      <alignment horizontal="center" vertical="center" wrapText="1"/>
    </xf>
    <xf numFmtId="0" fontId="24" fillId="0" borderId="12" xfId="0" applyFont="1" applyBorder="1" applyAlignment="1">
      <alignment horizontal="center" vertical="center" wrapText="1"/>
    </xf>
    <xf numFmtId="175" fontId="24" fillId="0" borderId="5" xfId="0" applyNumberFormat="1" applyFont="1" applyBorder="1" applyAlignment="1">
      <alignment horizontal="right" vertical="center"/>
    </xf>
    <xf numFmtId="10" fontId="24" fillId="0" borderId="0" xfId="20" applyNumberFormat="1" applyFont="1" applyBorder="1" applyAlignment="1">
      <alignment horizontal="right" vertical="center"/>
    </xf>
    <xf numFmtId="1" fontId="24" fillId="0" borderId="5" xfId="0" applyNumberFormat="1" applyFont="1" applyBorder="1" applyAlignment="1">
      <alignment horizontal="right" vertical="center"/>
    </xf>
    <xf numFmtId="3" fontId="24" fillId="0" borderId="5" xfId="0" applyNumberFormat="1" applyFont="1" applyBorder="1" applyAlignment="1">
      <alignment horizontal="right" vertical="center"/>
    </xf>
    <xf numFmtId="176" fontId="24" fillId="0" borderId="12" xfId="20" applyNumberFormat="1" applyFont="1" applyBorder="1" applyAlignment="1">
      <alignment horizontal="right" vertical="center" wrapText="1"/>
    </xf>
    <xf numFmtId="176" fontId="24" fillId="5" borderId="12" xfId="20" applyNumberFormat="1" applyFont="1" applyFill="1" applyBorder="1" applyAlignment="1">
      <alignment horizontal="right" vertical="center" wrapText="1"/>
    </xf>
    <xf numFmtId="176" fontId="24" fillId="0" borderId="12" xfId="0" applyNumberFormat="1" applyFont="1" applyBorder="1" applyAlignment="1">
      <alignment vertical="center" wrapText="1"/>
    </xf>
    <xf numFmtId="10" fontId="24" fillId="0" borderId="12" xfId="0" applyNumberFormat="1" applyFont="1" applyBorder="1" applyAlignment="1">
      <alignment horizontal="center" vertical="center"/>
    </xf>
    <xf numFmtId="176" fontId="24" fillId="0" borderId="12" xfId="20" applyNumberFormat="1" applyFont="1" applyBorder="1" applyAlignment="1">
      <alignment horizontal="center" vertical="center" wrapText="1"/>
    </xf>
    <xf numFmtId="9" fontId="24" fillId="0" borderId="12" xfId="20" applyFont="1" applyBorder="1" applyAlignment="1">
      <alignment horizontal="center" vertical="center" wrapText="1"/>
    </xf>
    <xf numFmtId="10" fontId="23" fillId="0" borderId="0" xfId="20" applyNumberFormat="1" applyFont="1" applyBorder="1" applyAlignment="1">
      <alignment horizontal="center" vertical="center" wrapText="1"/>
    </xf>
    <xf numFmtId="3" fontId="24" fillId="0" borderId="13" xfId="0" applyNumberFormat="1" applyFont="1" applyBorder="1" applyAlignment="1">
      <alignment horizontal="right" vertical="center"/>
    </xf>
    <xf numFmtId="10" fontId="23" fillId="0" borderId="1" xfId="20" applyNumberFormat="1" applyFont="1" applyBorder="1" applyAlignment="1">
      <alignment horizontal="center" vertical="center" wrapText="1"/>
    </xf>
    <xf numFmtId="176" fontId="24" fillId="0" borderId="1" xfId="20" applyNumberFormat="1" applyFont="1" applyBorder="1" applyAlignment="1">
      <alignment horizontal="right" vertical="center" wrapText="1"/>
    </xf>
    <xf numFmtId="176" fontId="24" fillId="0" borderId="14" xfId="20" applyNumberFormat="1" applyFont="1" applyBorder="1" applyAlignment="1">
      <alignment horizontal="right" vertical="center" wrapText="1"/>
    </xf>
    <xf numFmtId="0" fontId="21" fillId="0" borderId="0" xfId="4" applyFont="1" applyAlignment="1">
      <alignment horizontal="left" vertical="top" wrapText="1"/>
    </xf>
    <xf numFmtId="0" fontId="21" fillId="0" borderId="0" xfId="4" applyFont="1" applyAlignment="1">
      <alignment vertical="top" wrapText="1"/>
    </xf>
    <xf numFmtId="0" fontId="27" fillId="0" borderId="0" xfId="7" applyFont="1" applyAlignment="1">
      <alignment horizontal="left"/>
    </xf>
    <xf numFmtId="0" fontId="3" fillId="0" borderId="0" xfId="4" applyFont="1" applyAlignment="1">
      <alignment vertical="center"/>
    </xf>
    <xf numFmtId="0" fontId="3" fillId="0" borderId="4" xfId="4" applyFont="1" applyBorder="1" applyAlignment="1">
      <alignment horizontal="center" vertical="center"/>
    </xf>
    <xf numFmtId="0" fontId="0" fillId="5" borderId="0" xfId="0" applyFill="1"/>
    <xf numFmtId="0" fontId="19" fillId="0" borderId="4" xfId="3" applyFont="1" applyBorder="1" applyAlignment="1">
      <alignment horizontal="justify" vertical="top"/>
    </xf>
    <xf numFmtId="0" fontId="20" fillId="2" borderId="0" xfId="4" applyFont="1" applyFill="1" applyAlignment="1">
      <alignment horizontal="center" vertical="center"/>
    </xf>
    <xf numFmtId="0" fontId="20" fillId="3" borderId="0" xfId="4" applyFont="1" applyFill="1" applyAlignment="1">
      <alignment horizontal="center" vertical="center"/>
    </xf>
    <xf numFmtId="0" fontId="5" fillId="0" borderId="0" xfId="14" quotePrefix="1" applyFont="1" applyAlignment="1">
      <alignment horizontal="center"/>
    </xf>
    <xf numFmtId="0" fontId="5" fillId="0" borderId="0" xfId="14" applyFont="1" applyAlignment="1">
      <alignment horizontal="center"/>
    </xf>
    <xf numFmtId="0" fontId="21" fillId="0" borderId="4" xfId="3" applyFont="1" applyBorder="1" applyAlignment="1">
      <alignment horizontal="left" vertical="top" wrapText="1"/>
    </xf>
    <xf numFmtId="0" fontId="28" fillId="0" borderId="4" xfId="3" applyFont="1" applyBorder="1" applyAlignment="1">
      <alignment horizontal="left" vertical="top" wrapText="1"/>
    </xf>
    <xf numFmtId="0" fontId="3" fillId="0" borderId="4" xfId="3" applyFont="1" applyBorder="1" applyAlignment="1">
      <alignment horizontal="center" vertical="center"/>
    </xf>
    <xf numFmtId="0" fontId="3" fillId="0" borderId="4" xfId="3" applyFont="1" applyBorder="1" applyAlignment="1">
      <alignment horizontal="center" vertical="center" wrapText="1"/>
    </xf>
    <xf numFmtId="165" fontId="21" fillId="0" borderId="4" xfId="3" applyNumberFormat="1" applyFont="1" applyBorder="1" applyAlignment="1">
      <alignment horizontal="left" vertical="top" wrapText="1"/>
    </xf>
    <xf numFmtId="0" fontId="21" fillId="0" borderId="0" xfId="4" applyFont="1" applyAlignment="1">
      <alignment horizontal="left" vertical="top" wrapText="1"/>
    </xf>
    <xf numFmtId="0" fontId="3" fillId="0" borderId="6" xfId="4" applyFont="1" applyBorder="1" applyAlignment="1">
      <alignment horizontal="center" vertical="center" wrapText="1"/>
    </xf>
    <xf numFmtId="0" fontId="3" fillId="0" borderId="7" xfId="4" applyFont="1" applyBorder="1" applyAlignment="1">
      <alignment horizontal="center" vertical="center" wrapText="1"/>
    </xf>
    <xf numFmtId="0" fontId="3" fillId="0" borderId="8" xfId="4"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179" fontId="19" fillId="0" borderId="0" xfId="3" applyNumberFormat="1" applyFont="1" applyAlignment="1">
      <alignment vertical="center"/>
    </xf>
    <xf numFmtId="9" fontId="19" fillId="0" borderId="4" xfId="20" applyFont="1" applyBorder="1" applyAlignment="1">
      <alignment vertical="center"/>
    </xf>
    <xf numFmtId="10" fontId="23" fillId="0" borderId="12" xfId="20" applyNumberFormat="1" applyFont="1" applyBorder="1" applyAlignment="1">
      <alignment horizontal="center" vertical="center" wrapText="1"/>
    </xf>
  </cellXfs>
  <cellStyles count="21">
    <cellStyle name="Accounting without underline" xfId="6" xr:uid="{00000000-0005-0000-0000-000000000000}"/>
    <cellStyle name="Centered Heading" xfId="10" xr:uid="{00000000-0005-0000-0000-000001000000}"/>
    <cellStyle name="Comma" xfId="1" builtinId="3"/>
    <cellStyle name="Comma_TROPIGASafil_06" xfId="19" xr:uid="{00000000-0005-0000-0000-000002000000}"/>
    <cellStyle name="Company Name" xfId="2" xr:uid="{00000000-0005-0000-0000-000003000000}"/>
    <cellStyle name="Currency with doble underline" xfId="9" xr:uid="{00000000-0005-0000-0000-000004000000}"/>
    <cellStyle name="Currency without underline" xfId="8" xr:uid="{00000000-0005-0000-0000-000005000000}"/>
    <cellStyle name="Currency_COREMU99" xfId="15" xr:uid="{00000000-0005-0000-0000-000006000000}"/>
    <cellStyle name="Heading No Underline" xfId="5" xr:uid="{00000000-0005-0000-0000-000007000000}"/>
    <cellStyle name="Millares 2" xfId="11" xr:uid="{00000000-0005-0000-0000-000009000000}"/>
    <cellStyle name="Millares 9" xfId="13" xr:uid="{00000000-0005-0000-0000-00000A000000}"/>
    <cellStyle name="Normal" xfId="0" builtinId="0"/>
    <cellStyle name="Normal (indent1)" xfId="7" xr:uid="{00000000-0005-0000-0000-00000C000000}"/>
    <cellStyle name="Normal (indent2)" xfId="16" xr:uid="{00000000-0005-0000-0000-00000D000000}"/>
    <cellStyle name="Normal (indent3)" xfId="12" xr:uid="{00000000-0005-0000-0000-00000E000000}"/>
    <cellStyle name="Normal (indent4)" xfId="18" xr:uid="{00000000-0005-0000-0000-00000F000000}"/>
    <cellStyle name="Normal (indent5)" xfId="17" xr:uid="{00000000-0005-0000-0000-000010000000}"/>
    <cellStyle name="Normal 25" xfId="3" xr:uid="{00000000-0005-0000-0000-000011000000}"/>
    <cellStyle name="Normal_SHEET" xfId="4" xr:uid="{00000000-0005-0000-0000-000012000000}"/>
    <cellStyle name="Normal_TROPIGASafil_06" xfId="14" xr:uid="{00000000-0005-0000-0000-000013000000}"/>
    <cellStyle name="Percent" xfId="20" builtinId="5"/>
  </cellStyles>
  <dxfs count="1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475543</xdr:colOff>
      <xdr:row>43</xdr:row>
      <xdr:rowOff>37123</xdr:rowOff>
    </xdr:to>
    <xdr:pic>
      <xdr:nvPicPr>
        <xdr:cNvPr id="2" name="Picture 1">
          <a:extLst>
            <a:ext uri="{FF2B5EF4-FFF2-40B4-BE49-F238E27FC236}">
              <a16:creationId xmlns:a16="http://schemas.microsoft.com/office/drawing/2014/main" id="{5251B77F-27CF-4245-ACC2-F931DD9D4237}"/>
            </a:ext>
          </a:extLst>
        </xdr:cNvPr>
        <xdr:cNvPicPr>
          <a:picLocks noChangeAspect="1"/>
        </xdr:cNvPicPr>
      </xdr:nvPicPr>
      <xdr:blipFill>
        <a:blip xmlns:r="http://schemas.openxmlformats.org/officeDocument/2006/relationships" r:embed="rId1"/>
        <a:stretch>
          <a:fillRect/>
        </a:stretch>
      </xdr:blipFill>
      <xdr:spPr>
        <a:xfrm>
          <a:off x="0" y="0"/>
          <a:ext cx="5657143" cy="7819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10</xdr:row>
      <xdr:rowOff>0</xdr:rowOff>
    </xdr:from>
    <xdr:to>
      <xdr:col>11</xdr:col>
      <xdr:colOff>304800</xdr:colOff>
      <xdr:row>11</xdr:row>
      <xdr:rowOff>131234</xdr:rowOff>
    </xdr:to>
    <xdr:sp macro="" textlink="">
      <xdr:nvSpPr>
        <xdr:cNvPr id="5121" name="AutoShape 1" descr="data:image/png;base64,iVBORw0KGgoAAAANSUhEUgAAAO4AAAB9CAYAAAClHF/PAAAAAXNSR0IArs4c6QAAAARnQU1BAACxjwv8YQUAAAAJcEhZcwAADsMAAA7DAcdvqGQAAABhaVRYdFNuaXBNZXRhZGF0YQAAAAAAeyJjbGlwUG9pbnRzIjpbeyJ4IjowLCJ5IjowfSx7IngiOjIzOCwieSI6MH0seyJ4IjoyMzgsInkiOjEyNX0seyJ4IjowLCJ5IjoxMjV9XX038aUjAAAOXUlEQVR4Xu2dO3bbPBOGx/9G0kgpcrwCZQVyGldu00ml3KT7ynRupNLu0rpyY2kF1gp8XJgqkpXox+BCDkiQ1IUUBfF9zuGJRYK4coQBxHlztVXQhfHv3z/68uWL/QQumb6O9f/svwCAiIDhAhAhMFwAIgSGC0CEwHABiBAYLgARAsMFIEJguABECAwXgAiB4QIQITBcACIEhgtAhFz9/fv34oIMALh0EB0EogbRQQCAaIDhAhAhMFwAIuTCDXdDi+9XdHVVPKYrm+RgVjS9+k6Ljf0IwAm5cMMd0OxtS8uJ+nOyJN6H44M/P90cY3T8hXBDT/YTAKemF67y8NvI/mUY/5rTiNb0kdgTe8NfCAnN/WwBOBk9XOOq2fLnvTLbCd2O7Slms6DvzpWWfrQ8H7quybnk7rq993i3HACf/hju0401rCF9/Mcu8yNldqvWqz+J/mhXWs2k7zfW2NT54T1dLzMXW7vcj9LiFasHuqc5JXy/9sNf1J2KwYze1Ll8cgCOpT+GywaXsItcZLP4TU/rexpaw75fs+0p09t80ruYmce3yijfP9X8mmP8SNu3mXKgFcNvqox3+sSmFWiRfrnKagb8oxamTzdTMyMKRvMk3bzSB0+Tgx90N3oitmFm8/lOdP3VGGiAzeI7XakZWtk9AK3SuzXuYPafmkOf6Ca38Fx7O1XKRdbXBzT7M6f3G7N2HT7fURLye+1a9if9KZ3VAWiSXhhu8iHnwDE9mt+D6Lv9PWjw445G6nO2p/RC336xgcq1rzqcO5xj8/pMa+WKv83K5mIAGkY9kBcHRzwZkq3yjDmIwhyjuTpjULZrz4+2cz65nKTplNtsEuXvt8dkmbt/Od+qWdZ8Ho3s35PtMjHnOT1oh2ys+wWigypZ0WIxpJmcSdktfvhKb9gqPgsQHQQKrKY39Gz/dqwe7una+wEYgNMDw61g/Lik6/uh/f3XHC+3+F0WdA8Mt5IxPbqNKXvAaME5AOkaACIEm1MgarA5BQCIBhguABECwwUgQnpmuCw3c2x8bBN5HEJX5cZCuUwRH6bfuA93UT45/77ul+GuXrTcjA7Z24fVVAyi+Yno5D8LHVr3tvH6pkuMTFHCsiQjGxvtjmRO9LnaQ26oozHeg14Zrnr2ackBBqGY2gpWL92rSx1a97Y5h76pZTCjx9n4ouSG+mO4mwX9plsac6D7+pleC09/WH6GY2xv1LP5xKF93xcqlXO3ZHrrfqUyNy7e17hcXhrLaurOT2mxWNj0JZTW3eVfXf50Jeqq25XVy0VIadL7XTqmmIe7p9g34T6syqNtVtNi7HXW/qp+k+OV9Vd+HDuDf8e9NEIRI8qFslE6JuIniwBizLk0isdGCvHnJFmKay5ayEYUbZdbNQd60T/JfCKuuXR8fqTum6iz+sN2kpbP6ez5Eqrr7pfDeY90fjKyyV630UppPbidacSUyif92/VHIA/dN+Z+v28UMr80XXUex5Ifa9PPrjw+ZDlcF9dXdf0WTueNY4f0ZMbd0OvztZWgGdCPuxGtn1/VWcvmlZ5pTjoEl2EpGrvGGQyG9iTD66glKWO1jOmXGuVs3anKUTOjDibiNenojn7YwCIXwO+Svt8P7azD6ympf5Wnpu6lZEqUk+WbqdPgK13TiOaJLU/P4B/EEgJh+Z6kmIeW5jH4faMISvgE6iHyaAWxxuXVxX7kxrhmHLuiH4bLhrl+ohvr7gz5qbQPrCb52ENuZkhS7VUP5NNv4z6tHujjqzFBLXPjYe57ZzEqFpHjDRMbwFDpNtbVvUGC8j0HcE4SPuPHqi/FeirHMc9qqsfIHW1u2vXCcDevH3SXiAdyy9+ouW/Ng41hTLeTNd0/LGjx8i2dtQdfr4N5Xn9Nv7q1AqRyG2mtDLhskHeqe0OE5Xv2wK4VL0nCp3YcJdZTc0ebu9I9MNwVPTx/S10dAxub+Gll/Eu5cjkdKvUQLnZ8brXA+tM9fdwKaZvxrTawNE89c1rFSJX31M2yarDVusn8XWCHuusZIBN353jhNZebbrTsRrl8z+7EJeGzY79VjWOXqG+GiyMoXSN3kPTmiD0vN2fcOe88J8/OzVPJGn+DYjkJbFikm0G59LypMxGbKLJuKbvXXW7ITOZuk0XUW2+uyE0ivi7a6/IXebsNMD8PcY8tW/ZNItsrJHwmNXkcQ3Cs07LsJYvflvJ+Uym9DanScewQRAeBqGlnrPnnn9/0LbGbaWdIf37HBWAvrim0jD0XYLgAONIXMW6IlsftRrcNXGUQNX0da0jXABAhmHFB1PR1rLHGBSBCYLgARAgMF4AI6ZnhmrjKfV/B9Wkij13IxbZ6Rz4mtOk6naqNTVLVX64t3K5d4mkjaD9vTl0aoXhcjXulL/iKYQXqvn1vaQr9Wp5XePZqX1d1OieC8bj5VykTjn82scOhVyFjpFczbszSNRlGW4mbEfqf9UGALqRrWtbi6o/hbiKWrgmgI5LS8D7fBQzn7dw/UW/dxqyOWVywzK94n0nn7gu1Pcsz7Yt836Sf1ZE+4WVlHQ6kayIi5CqzC2VcS+NqxiJdU3SVHabsUd4FDOYtI2eydC56R+fObdYupmxj4D7dN66+fhtNnlkbR/Kawuub1J11fV9XVpigq6zzcIe8n8twdSqru2w/X/DTeeNYRcvLq57MuDFL19QxzNUplPc+MjayjYH7dpWdUe7pHxb5eBB982Fiiw+RydmLjqRrMk9HHcpN016a+9yw39wPw41ZuqaMzSdxCUaJQdSpibxzbTyUQt8IoYGmZHLqOKV0zfhRtEd9Y6gZt7X29cJwY5auKcMoNpQoMRyZd3OwR6K+Q35OafqbvLoeLZNzIvaSrjkhPTDcmKVrQpiNG94wm4RCz47Ke1949qmWf9GzrvJ23u9+pXVtQibneOrrroF0zenINizEhofcKbCbT/pIN0l4E8Ke885z8uxcJ9I1hSNftjhfkneWhjdaZN6cl2i7Si/zq5OdkZtBvvxLRrYpJRBjsKtMTojgWKd52EsWP/+quvsbUqXj2CGIDgItozyERUKzWTtTVDtjzT//QLoG9BmxYRcXkK4BPST9aeTl9qz/1zuP9EUMSNd0Alzl/tDXsYZ0DQARghkXRE1fxxprXAAiBIYLQITAcAGIkAs3XBF76h2hGM1dMbGZp3+1tqtyY6FsrM1h+o37cJd42gj6mjenLo1gjGb62px7Ne48Xl3bGfeKYPD1yA5pOe60juqxtiSQrrkABjT7b6L+bec/h26LQ2V32ua8ZH1KGEC65jLwArRzLpbo7XIJGHa35H1VEii5NJa9pGtUvmHZHZd/dfm7ydUo0vtdOqaYh7unKOtT1pflebQNpGsiYi9XmV1Qd027o/a8dq+cT8XRInze3evcLRPBIl3FpqVrGL7XlGHK92V3QpEssq6ivmmUiy1Ptp3zyfVRnZyML+ujCPZldR7HEhxrXZY7ZDlcF9dXdf0WTueNYxWqjW0uIfpjuN5gigGT6MGz1+xD7hsJExjIdITUoKu1lEY+xBq+zz7kpXmH4Acpe1B0eYV8RXvSB1B/8A2rIm2xj9RhKuvnUZm/QKdzZVXlcRx1a1w/3JLr4epU1W/iWtU45sjCBgNHsJMOpz+ustAh2m6L4Vrs9l0NOZjaUioB48u6tC5dUye70yBNyckU+rJDIF1zqdj1zU/6Q+pb1xcn20kCpl3pmp1kdxriaDmZqr6MFEjXnCmb12daT5b0VpyCd5aAaU+6ZgfZnV0lWGpoQk6mtC/PEkjXnB3ZusesrbiZ5hBrGode29jrav1j/lZrnVoJGH+N1qp0jbyuN3bsebv2kutTKcGS1ZXbLfuCr5u1mv7s8hd57yonk17nzyV9WSd/cwz7jLXflvJ+UymzNS5TNo4dguggEDXtjDX//APpGgAiBNI1AMRB+iIGpGs6Aa5yf+jrWEO6BoAIwYwLoqavY401LgARAsMFIEJguABEyIUbbi4+ND32ex3Qx8Rm7vsa7/6U1Z2PfExo03U6VRubpKq/XFu4XbvE00bQft6cujSqQ73cq3Hn8epaHbru3iuR2at9wTcle0ZdWJ8mgXTNBRCndE2Gqv/blpYcaHBzjOfQI7qQrmmZfq5xY5OuCaAjktIvH98FLK83u3+i3rqtWR2zuGCZX/E+k87dF2p7lmfaF/m+ST+rI+3zsrIOB9I1EbGXqywVDnR0jD2v3SvnU3G0CJ939zp3y0S6SJe1aemaoqvsMGWP8i5gZb39dC56R+ee9oNsY+A+2Uc6/6yNJs+sjZkChsHrm9x41MnklBEca52HO+T9XIarU1ndZfv5gp/OG8cO6Y/heoMpBkwiHzb7YHctXVNvuJyHqFNp3s5A7MdcO8x97oGU13L3laZTeNf4Y65vJqY/iuOhDtMxFWWFqVvjnlK65pT0x1WOVbqmjM0ncQlGiUHUqYm8c208lELfCKEB9cVix8IeLf0nuqeUrlF+uXWnzdHmrjR+x7Xrm3OVrinDKDaUKDEcmXdzjEktxen+55Smv8mr69EyOSdiL+ma8aP3ZdTmf+jde8M9b+maEGbjhvWMJ6HQs6Py3heefarlX/Ssu36i97tfaV2bkMk5nvq6ayBdczqydY9ZM3EzzSHWNA69trHXz1W6pnDkyxbna+vNfSDz5rzMus2ll/nVyc7I9aov/5KRbUoJ9MaTuc+tx/06FssKsc9Y+/lX1V2scZmycewQRAeBllEewiKh2aydKaqdseaffyBdA/qM2LCLC0jXgB6SvgTyctvqJk2jpC9iQLqmE+Aq94e+jjWkawCIEMy4IGr6OtZY4wIQITBcACIEhgtAhMBwAYgQGC4AEQLDBSBCYLgARAgMF4AIgeECECEwXAAiBIYLQITAcAGIEBguABECwwUgQmC4AEQH0f8BTT74Ql00NQcAAAAASUVORK5CYII=">
          <a:extLst>
            <a:ext uri="{FF2B5EF4-FFF2-40B4-BE49-F238E27FC236}">
              <a16:creationId xmlns:a16="http://schemas.microsoft.com/office/drawing/2014/main" id="{4288B6E9-01C4-4800-85D4-949D40816B07}"/>
            </a:ext>
          </a:extLst>
        </xdr:cNvPr>
        <xdr:cNvSpPr>
          <a:spLocks noChangeAspect="1" noChangeArrowheads="1"/>
        </xdr:cNvSpPr>
      </xdr:nvSpPr>
      <xdr:spPr bwMode="auto">
        <a:xfrm>
          <a:off x="8267700" y="179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561975</xdr:colOff>
      <xdr:row>1</xdr:row>
      <xdr:rowOff>38100</xdr:rowOff>
    </xdr:from>
    <xdr:to>
      <xdr:col>1</xdr:col>
      <xdr:colOff>1866737</xdr:colOff>
      <xdr:row>1</xdr:row>
      <xdr:rowOff>361910</xdr:rowOff>
    </xdr:to>
    <xdr:pic>
      <xdr:nvPicPr>
        <xdr:cNvPr id="2" name="Picture 1">
          <a:extLst>
            <a:ext uri="{FF2B5EF4-FFF2-40B4-BE49-F238E27FC236}">
              <a16:creationId xmlns:a16="http://schemas.microsoft.com/office/drawing/2014/main" id="{BA76A96B-680A-40D7-A619-A4BB8294A8F7}"/>
            </a:ext>
          </a:extLst>
        </xdr:cNvPr>
        <xdr:cNvPicPr>
          <a:picLocks noChangeAspect="1"/>
        </xdr:cNvPicPr>
      </xdr:nvPicPr>
      <xdr:blipFill>
        <a:blip xmlns:r="http://schemas.openxmlformats.org/officeDocument/2006/relationships" r:embed="rId1"/>
        <a:stretch>
          <a:fillRect/>
        </a:stretch>
      </xdr:blipFill>
      <xdr:spPr>
        <a:xfrm>
          <a:off x="2333625" y="257175"/>
          <a:ext cx="1304762" cy="323810"/>
        </a:xfrm>
        <a:prstGeom prst="rect">
          <a:avLst/>
        </a:prstGeom>
      </xdr:spPr>
    </xdr:pic>
    <xdr:clientData/>
  </xdr:twoCellAnchor>
  <xdr:twoCellAnchor editAs="oneCell">
    <xdr:from>
      <xdr:col>1</xdr:col>
      <xdr:colOff>363855</xdr:colOff>
      <xdr:row>2</xdr:row>
      <xdr:rowOff>360997</xdr:rowOff>
    </xdr:from>
    <xdr:to>
      <xdr:col>1</xdr:col>
      <xdr:colOff>2535284</xdr:colOff>
      <xdr:row>2</xdr:row>
      <xdr:rowOff>682902</xdr:rowOff>
    </xdr:to>
    <xdr:pic>
      <xdr:nvPicPr>
        <xdr:cNvPr id="3" name="Picture 2">
          <a:extLst>
            <a:ext uri="{FF2B5EF4-FFF2-40B4-BE49-F238E27FC236}">
              <a16:creationId xmlns:a16="http://schemas.microsoft.com/office/drawing/2014/main" id="{EB0DD3FC-DC02-4AD0-B325-424088CDE689}"/>
            </a:ext>
          </a:extLst>
        </xdr:cNvPr>
        <xdr:cNvPicPr>
          <a:picLocks noChangeAspect="1"/>
        </xdr:cNvPicPr>
      </xdr:nvPicPr>
      <xdr:blipFill>
        <a:blip xmlns:r="http://schemas.openxmlformats.org/officeDocument/2006/relationships" r:embed="rId2"/>
        <a:stretch>
          <a:fillRect/>
        </a:stretch>
      </xdr:blipFill>
      <xdr:spPr>
        <a:xfrm>
          <a:off x="2259330" y="999172"/>
          <a:ext cx="2171429" cy="321905"/>
        </a:xfrm>
        <a:prstGeom prst="rect">
          <a:avLst/>
        </a:prstGeom>
      </xdr:spPr>
    </xdr:pic>
    <xdr:clientData/>
  </xdr:twoCellAnchor>
  <xdr:twoCellAnchor editAs="oneCell">
    <xdr:from>
      <xdr:col>1</xdr:col>
      <xdr:colOff>350520</xdr:colOff>
      <xdr:row>3</xdr:row>
      <xdr:rowOff>87630</xdr:rowOff>
    </xdr:from>
    <xdr:to>
      <xdr:col>1</xdr:col>
      <xdr:colOff>2379091</xdr:colOff>
      <xdr:row>3</xdr:row>
      <xdr:rowOff>535249</xdr:rowOff>
    </xdr:to>
    <xdr:pic>
      <xdr:nvPicPr>
        <xdr:cNvPr id="4" name="Picture 3">
          <a:extLst>
            <a:ext uri="{FF2B5EF4-FFF2-40B4-BE49-F238E27FC236}">
              <a16:creationId xmlns:a16="http://schemas.microsoft.com/office/drawing/2014/main" id="{B6FE47A6-E362-421B-8CED-21B1EB232823}"/>
            </a:ext>
          </a:extLst>
        </xdr:cNvPr>
        <xdr:cNvPicPr>
          <a:picLocks noChangeAspect="1"/>
        </xdr:cNvPicPr>
      </xdr:nvPicPr>
      <xdr:blipFill>
        <a:blip xmlns:r="http://schemas.openxmlformats.org/officeDocument/2006/relationships" r:embed="rId3"/>
        <a:stretch>
          <a:fillRect/>
        </a:stretch>
      </xdr:blipFill>
      <xdr:spPr>
        <a:xfrm>
          <a:off x="2171700" y="1268730"/>
          <a:ext cx="2028571" cy="447619"/>
        </a:xfrm>
        <a:prstGeom prst="rect">
          <a:avLst/>
        </a:prstGeom>
      </xdr:spPr>
    </xdr:pic>
    <xdr:clientData/>
  </xdr:twoCellAnchor>
  <xdr:twoCellAnchor editAs="oneCell">
    <xdr:from>
      <xdr:col>1</xdr:col>
      <xdr:colOff>205740</xdr:colOff>
      <xdr:row>4</xdr:row>
      <xdr:rowOff>30480</xdr:rowOff>
    </xdr:from>
    <xdr:to>
      <xdr:col>1</xdr:col>
      <xdr:colOff>2491454</xdr:colOff>
      <xdr:row>4</xdr:row>
      <xdr:rowOff>592385</xdr:rowOff>
    </xdr:to>
    <xdr:pic>
      <xdr:nvPicPr>
        <xdr:cNvPr id="5" name="Picture 4">
          <a:extLst>
            <a:ext uri="{FF2B5EF4-FFF2-40B4-BE49-F238E27FC236}">
              <a16:creationId xmlns:a16="http://schemas.microsoft.com/office/drawing/2014/main" id="{227A8819-169F-48ED-AA55-66AEDA60BD56}"/>
            </a:ext>
          </a:extLst>
        </xdr:cNvPr>
        <xdr:cNvPicPr>
          <a:picLocks noChangeAspect="1"/>
        </xdr:cNvPicPr>
      </xdr:nvPicPr>
      <xdr:blipFill>
        <a:blip xmlns:r="http://schemas.openxmlformats.org/officeDocument/2006/relationships" r:embed="rId4"/>
        <a:stretch>
          <a:fillRect/>
        </a:stretch>
      </xdr:blipFill>
      <xdr:spPr>
        <a:xfrm>
          <a:off x="2026920" y="1821180"/>
          <a:ext cx="2285714" cy="561905"/>
        </a:xfrm>
        <a:prstGeom prst="rect">
          <a:avLst/>
        </a:prstGeom>
      </xdr:spPr>
    </xdr:pic>
    <xdr:clientData/>
  </xdr:twoCellAnchor>
  <xdr:twoCellAnchor editAs="oneCell">
    <xdr:from>
      <xdr:col>1</xdr:col>
      <xdr:colOff>178223</xdr:colOff>
      <xdr:row>10</xdr:row>
      <xdr:rowOff>287021</xdr:rowOff>
    </xdr:from>
    <xdr:to>
      <xdr:col>1</xdr:col>
      <xdr:colOff>2460716</xdr:colOff>
      <xdr:row>10</xdr:row>
      <xdr:rowOff>862541</xdr:rowOff>
    </xdr:to>
    <xdr:pic>
      <xdr:nvPicPr>
        <xdr:cNvPr id="6" name="Picture 6">
          <a:extLst>
            <a:ext uri="{FF2B5EF4-FFF2-40B4-BE49-F238E27FC236}">
              <a16:creationId xmlns:a16="http://schemas.microsoft.com/office/drawing/2014/main" id="{474283FD-30D1-46EF-9C56-D1848E93D86B}"/>
            </a:ext>
          </a:extLst>
        </xdr:cNvPr>
        <xdr:cNvPicPr>
          <a:picLocks noChangeAspect="1"/>
        </xdr:cNvPicPr>
      </xdr:nvPicPr>
      <xdr:blipFill>
        <a:blip xmlns:r="http://schemas.openxmlformats.org/officeDocument/2006/relationships" r:embed="rId5"/>
        <a:stretch>
          <a:fillRect/>
        </a:stretch>
      </xdr:blipFill>
      <xdr:spPr>
        <a:xfrm>
          <a:off x="2072640" y="10907397"/>
          <a:ext cx="2282493" cy="575520"/>
        </a:xfrm>
        <a:prstGeom prst="rect">
          <a:avLst/>
        </a:prstGeom>
      </xdr:spPr>
    </xdr:pic>
    <xdr:clientData/>
  </xdr:twoCellAnchor>
  <xdr:twoCellAnchor editAs="oneCell">
    <xdr:from>
      <xdr:col>1</xdr:col>
      <xdr:colOff>142876</xdr:colOff>
      <xdr:row>7</xdr:row>
      <xdr:rowOff>152400</xdr:rowOff>
    </xdr:from>
    <xdr:to>
      <xdr:col>1</xdr:col>
      <xdr:colOff>2524126</xdr:colOff>
      <xdr:row>7</xdr:row>
      <xdr:rowOff>544345</xdr:rowOff>
    </xdr:to>
    <xdr:pic>
      <xdr:nvPicPr>
        <xdr:cNvPr id="7" name="Picture 8">
          <a:extLst>
            <a:ext uri="{FF2B5EF4-FFF2-40B4-BE49-F238E27FC236}">
              <a16:creationId xmlns:a16="http://schemas.microsoft.com/office/drawing/2014/main" id="{CC9AC0B6-C485-498F-A826-47EB87B38BE4}"/>
            </a:ext>
          </a:extLst>
        </xdr:cNvPr>
        <xdr:cNvPicPr>
          <a:picLocks noChangeAspect="1"/>
        </xdr:cNvPicPr>
      </xdr:nvPicPr>
      <xdr:blipFill>
        <a:blip xmlns:r="http://schemas.openxmlformats.org/officeDocument/2006/relationships" r:embed="rId6"/>
        <a:stretch>
          <a:fillRect/>
        </a:stretch>
      </xdr:blipFill>
      <xdr:spPr>
        <a:xfrm>
          <a:off x="1914526" y="3238500"/>
          <a:ext cx="2381250" cy="391945"/>
        </a:xfrm>
        <a:prstGeom prst="rect">
          <a:avLst/>
        </a:prstGeom>
      </xdr:spPr>
    </xdr:pic>
    <xdr:clientData/>
  </xdr:twoCellAnchor>
  <xdr:twoCellAnchor editAs="oneCell">
    <xdr:from>
      <xdr:col>1</xdr:col>
      <xdr:colOff>104775</xdr:colOff>
      <xdr:row>6</xdr:row>
      <xdr:rowOff>104775</xdr:rowOff>
    </xdr:from>
    <xdr:to>
      <xdr:col>1</xdr:col>
      <xdr:colOff>2457450</xdr:colOff>
      <xdr:row>6</xdr:row>
      <xdr:rowOff>382869</xdr:rowOff>
    </xdr:to>
    <xdr:pic>
      <xdr:nvPicPr>
        <xdr:cNvPr id="8" name="Picture 10">
          <a:extLst>
            <a:ext uri="{FF2B5EF4-FFF2-40B4-BE49-F238E27FC236}">
              <a16:creationId xmlns:a16="http://schemas.microsoft.com/office/drawing/2014/main" id="{00468817-B6AA-4A50-AFCC-B7E5D6044F4D}"/>
            </a:ext>
          </a:extLst>
        </xdr:cNvPr>
        <xdr:cNvPicPr>
          <a:picLocks noChangeAspect="1"/>
        </xdr:cNvPicPr>
      </xdr:nvPicPr>
      <xdr:blipFill>
        <a:blip xmlns:r="http://schemas.openxmlformats.org/officeDocument/2006/relationships" r:embed="rId7"/>
        <a:stretch>
          <a:fillRect/>
        </a:stretch>
      </xdr:blipFill>
      <xdr:spPr>
        <a:xfrm>
          <a:off x="1876425" y="4114800"/>
          <a:ext cx="2352675" cy="285714"/>
        </a:xfrm>
        <a:prstGeom prst="rect">
          <a:avLst/>
        </a:prstGeom>
      </xdr:spPr>
    </xdr:pic>
    <xdr:clientData/>
  </xdr:twoCellAnchor>
  <xdr:twoCellAnchor editAs="oneCell">
    <xdr:from>
      <xdr:col>1</xdr:col>
      <xdr:colOff>485775</xdr:colOff>
      <xdr:row>8</xdr:row>
      <xdr:rowOff>190500</xdr:rowOff>
    </xdr:from>
    <xdr:to>
      <xdr:col>1</xdr:col>
      <xdr:colOff>2238156</xdr:colOff>
      <xdr:row>8</xdr:row>
      <xdr:rowOff>695262</xdr:rowOff>
    </xdr:to>
    <xdr:pic>
      <xdr:nvPicPr>
        <xdr:cNvPr id="12" name="Picture 11">
          <a:extLst>
            <a:ext uri="{FF2B5EF4-FFF2-40B4-BE49-F238E27FC236}">
              <a16:creationId xmlns:a16="http://schemas.microsoft.com/office/drawing/2014/main" id="{04DE0331-8172-4953-81FA-92CBDC536F8F}"/>
            </a:ext>
          </a:extLst>
        </xdr:cNvPr>
        <xdr:cNvPicPr>
          <a:picLocks noChangeAspect="1"/>
        </xdr:cNvPicPr>
      </xdr:nvPicPr>
      <xdr:blipFill>
        <a:blip xmlns:r="http://schemas.openxmlformats.org/officeDocument/2006/relationships" r:embed="rId8"/>
        <a:stretch>
          <a:fillRect/>
        </a:stretch>
      </xdr:blipFill>
      <xdr:spPr>
        <a:xfrm>
          <a:off x="2381250" y="4343400"/>
          <a:ext cx="1752381" cy="504762"/>
        </a:xfrm>
        <a:prstGeom prst="rect">
          <a:avLst/>
        </a:prstGeom>
      </xdr:spPr>
    </xdr:pic>
    <xdr:clientData/>
  </xdr:twoCellAnchor>
  <xdr:twoCellAnchor editAs="oneCell">
    <xdr:from>
      <xdr:col>1</xdr:col>
      <xdr:colOff>542925</xdr:colOff>
      <xdr:row>9</xdr:row>
      <xdr:rowOff>190500</xdr:rowOff>
    </xdr:from>
    <xdr:to>
      <xdr:col>1</xdr:col>
      <xdr:colOff>2276258</xdr:colOff>
      <xdr:row>9</xdr:row>
      <xdr:rowOff>761929</xdr:rowOff>
    </xdr:to>
    <xdr:pic>
      <xdr:nvPicPr>
        <xdr:cNvPr id="13" name="Picture 12">
          <a:extLst>
            <a:ext uri="{FF2B5EF4-FFF2-40B4-BE49-F238E27FC236}">
              <a16:creationId xmlns:a16="http://schemas.microsoft.com/office/drawing/2014/main" id="{92B3674E-8D8E-40B8-A65B-84909811ABBD}"/>
            </a:ext>
          </a:extLst>
        </xdr:cNvPr>
        <xdr:cNvPicPr>
          <a:picLocks noChangeAspect="1"/>
        </xdr:cNvPicPr>
      </xdr:nvPicPr>
      <xdr:blipFill>
        <a:blip xmlns:r="http://schemas.openxmlformats.org/officeDocument/2006/relationships" r:embed="rId9"/>
        <a:stretch>
          <a:fillRect/>
        </a:stretch>
      </xdr:blipFill>
      <xdr:spPr>
        <a:xfrm>
          <a:off x="2438400" y="5267325"/>
          <a:ext cx="1733333" cy="571429"/>
        </a:xfrm>
        <a:prstGeom prst="rect">
          <a:avLst/>
        </a:prstGeom>
      </xdr:spPr>
    </xdr:pic>
    <xdr:clientData/>
  </xdr:twoCellAnchor>
  <xdr:twoCellAnchor editAs="oneCell">
    <xdr:from>
      <xdr:col>1</xdr:col>
      <xdr:colOff>438150</xdr:colOff>
      <xdr:row>5</xdr:row>
      <xdr:rowOff>104775</xdr:rowOff>
    </xdr:from>
    <xdr:to>
      <xdr:col>1</xdr:col>
      <xdr:colOff>2504817</xdr:colOff>
      <xdr:row>5</xdr:row>
      <xdr:rowOff>561918</xdr:rowOff>
    </xdr:to>
    <xdr:pic>
      <xdr:nvPicPr>
        <xdr:cNvPr id="14" name="Picture 13">
          <a:extLst>
            <a:ext uri="{FF2B5EF4-FFF2-40B4-BE49-F238E27FC236}">
              <a16:creationId xmlns:a16="http://schemas.microsoft.com/office/drawing/2014/main" id="{FAC77D1D-C345-4D72-914C-69A3B19975CB}"/>
            </a:ext>
          </a:extLst>
        </xdr:cNvPr>
        <xdr:cNvPicPr>
          <a:picLocks noChangeAspect="1"/>
        </xdr:cNvPicPr>
      </xdr:nvPicPr>
      <xdr:blipFill>
        <a:blip xmlns:r="http://schemas.openxmlformats.org/officeDocument/2006/relationships" r:embed="rId10"/>
        <a:stretch>
          <a:fillRect/>
        </a:stretch>
      </xdr:blipFill>
      <xdr:spPr>
        <a:xfrm>
          <a:off x="2333625" y="2543175"/>
          <a:ext cx="2066667" cy="4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20Combined%20Leadsheet%20-%20Gases%20de%20Petr&#243;leo,%20S.A.%2020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rollins\Documents\2014\grupo%20cosmo\EST.FINAN-%20Cosmo_afiliadas_DIC_%2020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Qu\Desktop\JOSE%20QUEZADA%202016\Documents\Jose%20Quezada\A&#241;o%202016\Varios\Auditor&#237;a%20Externa%20A&#241;o%202015\Industrias%20Basicas%20combinado%20-%202015%20(Borrador%20de%20Delloit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s>
    <sheetDataSet>
      <sheetData sheetId="0">
        <row r="2">
          <cell r="F2" t="str">
            <v>Preliminar</v>
          </cell>
          <cell r="H2" t="str">
            <v>AJE</v>
          </cell>
          <cell r="I2" t="str">
            <v>Saldos Ajustados</v>
          </cell>
          <cell r="J2" t="str">
            <v>RJE</v>
          </cell>
          <cell r="K2" t="str">
            <v>Período 2011</v>
          </cell>
          <cell r="M2" t="str">
            <v>Período 2010</v>
          </cell>
          <cell r="N2">
            <v>0</v>
          </cell>
          <cell r="O2">
            <v>0</v>
          </cell>
        </row>
        <row r="4">
          <cell r="F4">
            <v>31621.91</v>
          </cell>
          <cell r="H4">
            <v>0</v>
          </cell>
          <cell r="I4">
            <v>31621.91</v>
          </cell>
          <cell r="J4">
            <v>0</v>
          </cell>
          <cell r="K4">
            <v>31621.91</v>
          </cell>
          <cell r="M4">
            <v>173500.58</v>
          </cell>
        </row>
        <row r="5">
          <cell r="F5">
            <v>1099546.51</v>
          </cell>
          <cell r="H5">
            <v>0</v>
          </cell>
          <cell r="I5">
            <v>1099546.51</v>
          </cell>
          <cell r="J5">
            <v>0</v>
          </cell>
          <cell r="K5">
            <v>1099546.51</v>
          </cell>
          <cell r="M5">
            <v>111948.15</v>
          </cell>
        </row>
        <row r="6">
          <cell r="F6">
            <v>877590</v>
          </cell>
          <cell r="H6">
            <v>0</v>
          </cell>
          <cell r="I6">
            <v>877590</v>
          </cell>
          <cell r="J6">
            <v>0</v>
          </cell>
          <cell r="K6">
            <v>877590</v>
          </cell>
          <cell r="M6">
            <v>0</v>
          </cell>
        </row>
        <row r="7">
          <cell r="F7">
            <v>0</v>
          </cell>
          <cell r="H7">
            <v>0</v>
          </cell>
          <cell r="I7">
            <v>0</v>
          </cell>
          <cell r="J7">
            <v>0</v>
          </cell>
          <cell r="K7">
            <v>0</v>
          </cell>
          <cell r="M7">
            <v>0</v>
          </cell>
        </row>
        <row r="8">
          <cell r="F8">
            <v>152017.07</v>
          </cell>
          <cell r="H8">
            <v>0</v>
          </cell>
          <cell r="I8">
            <v>152017.07</v>
          </cell>
          <cell r="J8">
            <v>0</v>
          </cell>
          <cell r="K8">
            <v>152017.07</v>
          </cell>
          <cell r="M8">
            <v>1177.05</v>
          </cell>
        </row>
        <row r="9">
          <cell r="F9">
            <v>327</v>
          </cell>
          <cell r="H9">
            <v>0</v>
          </cell>
          <cell r="I9">
            <v>327</v>
          </cell>
          <cell r="J9">
            <v>0</v>
          </cell>
          <cell r="K9">
            <v>327</v>
          </cell>
          <cell r="M9">
            <v>6</v>
          </cell>
        </row>
        <row r="10">
          <cell r="F10">
            <v>0</v>
          </cell>
          <cell r="H10">
            <v>0</v>
          </cell>
          <cell r="I10">
            <v>0</v>
          </cell>
          <cell r="J10">
            <v>0</v>
          </cell>
          <cell r="K10">
            <v>0</v>
          </cell>
          <cell r="M10">
            <v>44105.760000000002</v>
          </cell>
        </row>
        <row r="11">
          <cell r="F11">
            <v>0</v>
          </cell>
          <cell r="H11">
            <v>0</v>
          </cell>
          <cell r="I11">
            <v>0</v>
          </cell>
          <cell r="J11">
            <v>0</v>
          </cell>
          <cell r="K11">
            <v>0</v>
          </cell>
          <cell r="M11">
            <v>0</v>
          </cell>
        </row>
        <row r="12">
          <cell r="F12">
            <v>44105.760000000002</v>
          </cell>
          <cell r="H12">
            <v>0</v>
          </cell>
          <cell r="I12">
            <v>44105.760000000002</v>
          </cell>
          <cell r="J12">
            <v>0</v>
          </cell>
          <cell r="K12">
            <v>44105.760000000002</v>
          </cell>
          <cell r="M12">
            <v>0</v>
          </cell>
        </row>
        <row r="13">
          <cell r="F13">
            <v>6290.07</v>
          </cell>
          <cell r="H13">
            <v>0</v>
          </cell>
          <cell r="I13">
            <v>6290.07</v>
          </cell>
          <cell r="J13">
            <v>0</v>
          </cell>
          <cell r="K13">
            <v>6290.07</v>
          </cell>
          <cell r="M13">
            <v>0</v>
          </cell>
        </row>
        <row r="14">
          <cell r="F14">
            <v>1089.8499999999999</v>
          </cell>
          <cell r="H14">
            <v>0</v>
          </cell>
          <cell r="I14">
            <v>1089.8499999999999</v>
          </cell>
          <cell r="J14">
            <v>0</v>
          </cell>
          <cell r="K14">
            <v>1089.8499999999999</v>
          </cell>
          <cell r="M14">
            <v>0</v>
          </cell>
        </row>
        <row r="15">
          <cell r="F15">
            <v>15000</v>
          </cell>
          <cell r="H15">
            <v>0</v>
          </cell>
          <cell r="I15">
            <v>15000</v>
          </cell>
          <cell r="J15">
            <v>0</v>
          </cell>
          <cell r="K15">
            <v>15000</v>
          </cell>
          <cell r="M15">
            <v>147758.32999999999</v>
          </cell>
        </row>
        <row r="16">
          <cell r="F16">
            <v>15659.26</v>
          </cell>
          <cell r="H16">
            <v>0</v>
          </cell>
          <cell r="I16">
            <v>15659.26</v>
          </cell>
          <cell r="J16">
            <v>0</v>
          </cell>
          <cell r="K16">
            <v>15659.26</v>
          </cell>
          <cell r="M16">
            <v>-14361.72</v>
          </cell>
        </row>
        <row r="17">
          <cell r="F17">
            <v>2243247.4299999992</v>
          </cell>
          <cell r="H17">
            <v>0</v>
          </cell>
          <cell r="I17">
            <v>2243247.4299999992</v>
          </cell>
          <cell r="J17">
            <v>0</v>
          </cell>
          <cell r="K17">
            <v>2243247.4299999992</v>
          </cell>
          <cell r="M17">
            <v>464134.15</v>
          </cell>
        </row>
        <row r="19">
          <cell r="F19">
            <v>0</v>
          </cell>
          <cell r="H19">
            <v>0</v>
          </cell>
          <cell r="I19">
            <v>0</v>
          </cell>
          <cell r="J19">
            <v>0</v>
          </cell>
          <cell r="K19">
            <v>0</v>
          </cell>
          <cell r="M19">
            <v>0</v>
          </cell>
        </row>
        <row r="20">
          <cell r="F20">
            <v>184388</v>
          </cell>
          <cell r="H20">
            <v>0</v>
          </cell>
          <cell r="I20">
            <v>184388</v>
          </cell>
          <cell r="J20">
            <v>0</v>
          </cell>
          <cell r="K20">
            <v>184388</v>
          </cell>
          <cell r="M20">
            <v>0</v>
          </cell>
        </row>
        <row r="21">
          <cell r="F21">
            <v>217245.16</v>
          </cell>
          <cell r="H21">
            <v>0</v>
          </cell>
          <cell r="I21">
            <v>217245.16</v>
          </cell>
          <cell r="J21">
            <v>0</v>
          </cell>
          <cell r="K21">
            <v>217245.16</v>
          </cell>
          <cell r="M21">
            <v>407646.12</v>
          </cell>
        </row>
        <row r="22">
          <cell r="F22">
            <v>0</v>
          </cell>
          <cell r="H22">
            <v>0</v>
          </cell>
          <cell r="I22">
            <v>0</v>
          </cell>
          <cell r="J22">
            <v>0</v>
          </cell>
          <cell r="K22">
            <v>0</v>
          </cell>
          <cell r="M22">
            <v>0</v>
          </cell>
        </row>
        <row r="23">
          <cell r="F23">
            <v>0</v>
          </cell>
          <cell r="H23">
            <v>0</v>
          </cell>
          <cell r="I23">
            <v>0</v>
          </cell>
          <cell r="J23">
            <v>0</v>
          </cell>
          <cell r="K23">
            <v>0</v>
          </cell>
          <cell r="M23">
            <v>0</v>
          </cell>
        </row>
        <row r="24">
          <cell r="F24">
            <v>0</v>
          </cell>
          <cell r="H24">
            <v>0</v>
          </cell>
          <cell r="I24">
            <v>0</v>
          </cell>
          <cell r="J24">
            <v>0</v>
          </cell>
          <cell r="K24">
            <v>0</v>
          </cell>
          <cell r="M24">
            <v>0</v>
          </cell>
        </row>
        <row r="25">
          <cell r="F25">
            <v>350000</v>
          </cell>
          <cell r="H25">
            <v>0</v>
          </cell>
          <cell r="I25">
            <v>350000</v>
          </cell>
          <cell r="J25">
            <v>0</v>
          </cell>
          <cell r="K25">
            <v>350000</v>
          </cell>
          <cell r="M25">
            <v>350000</v>
          </cell>
        </row>
        <row r="26">
          <cell r="F26">
            <v>2597311.38</v>
          </cell>
          <cell r="H26">
            <v>0</v>
          </cell>
          <cell r="I26">
            <v>2597311.38</v>
          </cell>
          <cell r="J26">
            <v>0</v>
          </cell>
          <cell r="K26">
            <v>2597311.38</v>
          </cell>
          <cell r="M26">
            <v>2675650.58</v>
          </cell>
        </row>
        <row r="27">
          <cell r="F27">
            <v>0</v>
          </cell>
          <cell r="H27">
            <v>0</v>
          </cell>
          <cell r="I27">
            <v>0</v>
          </cell>
          <cell r="J27">
            <v>0</v>
          </cell>
          <cell r="K27">
            <v>0</v>
          </cell>
          <cell r="M27">
            <v>0</v>
          </cell>
        </row>
        <row r="28">
          <cell r="F28">
            <v>779369.16</v>
          </cell>
          <cell r="H28">
            <v>0</v>
          </cell>
          <cell r="I28">
            <v>779369.16</v>
          </cell>
          <cell r="J28">
            <v>0</v>
          </cell>
          <cell r="K28">
            <v>779369.16</v>
          </cell>
          <cell r="M28">
            <v>748729.16</v>
          </cell>
        </row>
        <row r="29">
          <cell r="F29">
            <v>853356.14</v>
          </cell>
          <cell r="H29">
            <v>0</v>
          </cell>
          <cell r="I29">
            <v>853356.14</v>
          </cell>
          <cell r="J29">
            <v>0</v>
          </cell>
          <cell r="K29">
            <v>853356.14</v>
          </cell>
          <cell r="M29">
            <v>289153.52</v>
          </cell>
        </row>
        <row r="30">
          <cell r="F30">
            <v>64299.07</v>
          </cell>
          <cell r="H30">
            <v>0</v>
          </cell>
          <cell r="I30">
            <v>64299.07</v>
          </cell>
          <cell r="J30">
            <v>0</v>
          </cell>
          <cell r="K30">
            <v>64299.07</v>
          </cell>
          <cell r="M30">
            <v>0</v>
          </cell>
        </row>
        <row r="31">
          <cell r="F31">
            <v>0</v>
          </cell>
          <cell r="H31">
            <v>0</v>
          </cell>
          <cell r="I31">
            <v>0</v>
          </cell>
          <cell r="J31">
            <v>0</v>
          </cell>
          <cell r="K31">
            <v>0</v>
          </cell>
          <cell r="M31">
            <v>2591.27</v>
          </cell>
        </row>
        <row r="32">
          <cell r="F32">
            <v>0</v>
          </cell>
          <cell r="H32">
            <v>0</v>
          </cell>
          <cell r="I32">
            <v>0</v>
          </cell>
          <cell r="J32">
            <v>0</v>
          </cell>
          <cell r="K32">
            <v>0</v>
          </cell>
          <cell r="M32">
            <v>52002.99</v>
          </cell>
        </row>
        <row r="33">
          <cell r="F33">
            <v>0</v>
          </cell>
          <cell r="H33">
            <v>0</v>
          </cell>
          <cell r="I33">
            <v>0</v>
          </cell>
          <cell r="J33">
            <v>0</v>
          </cell>
          <cell r="K33">
            <v>0</v>
          </cell>
          <cell r="M33">
            <v>766.39</v>
          </cell>
        </row>
        <row r="34">
          <cell r="F34">
            <v>0</v>
          </cell>
          <cell r="H34">
            <v>0</v>
          </cell>
          <cell r="I34">
            <v>0</v>
          </cell>
          <cell r="J34">
            <v>0</v>
          </cell>
          <cell r="K34">
            <v>0</v>
          </cell>
          <cell r="M34">
            <v>40846.949999999997</v>
          </cell>
        </row>
        <row r="35">
          <cell r="F35">
            <v>0</v>
          </cell>
          <cell r="H35">
            <v>0</v>
          </cell>
          <cell r="I35">
            <v>0</v>
          </cell>
          <cell r="J35">
            <v>0</v>
          </cell>
          <cell r="K35">
            <v>0</v>
          </cell>
          <cell r="M35">
            <v>0</v>
          </cell>
        </row>
        <row r="36">
          <cell r="F36">
            <v>0</v>
          </cell>
          <cell r="H36">
            <v>0</v>
          </cell>
          <cell r="I36">
            <v>0</v>
          </cell>
          <cell r="J36">
            <v>0</v>
          </cell>
          <cell r="K36">
            <v>0</v>
          </cell>
          <cell r="M36">
            <v>0</v>
          </cell>
        </row>
        <row r="37">
          <cell r="F37">
            <v>-605156.11</v>
          </cell>
          <cell r="H37">
            <v>0</v>
          </cell>
          <cell r="I37">
            <v>-605156.11</v>
          </cell>
          <cell r="J37">
            <v>0</v>
          </cell>
          <cell r="K37">
            <v>-605156.11</v>
          </cell>
          <cell r="M37">
            <v>-550366.18000000005</v>
          </cell>
        </row>
        <row r="38">
          <cell r="F38">
            <v>-32776.71</v>
          </cell>
          <cell r="H38">
            <v>0</v>
          </cell>
          <cell r="I38">
            <v>-32776.71</v>
          </cell>
          <cell r="J38">
            <v>0</v>
          </cell>
          <cell r="K38">
            <v>-32776.71</v>
          </cell>
          <cell r="M38">
            <v>0</v>
          </cell>
        </row>
        <row r="39">
          <cell r="F39">
            <v>-14287.28</v>
          </cell>
          <cell r="H39">
            <v>0</v>
          </cell>
          <cell r="I39">
            <v>-14287.28</v>
          </cell>
          <cell r="J39">
            <v>0</v>
          </cell>
          <cell r="K39">
            <v>-14287.28</v>
          </cell>
          <cell r="M39">
            <v>0</v>
          </cell>
        </row>
        <row r="40">
          <cell r="F40">
            <v>0</v>
          </cell>
          <cell r="H40">
            <v>0</v>
          </cell>
          <cell r="I40">
            <v>0</v>
          </cell>
          <cell r="J40">
            <v>0</v>
          </cell>
          <cell r="K40">
            <v>0</v>
          </cell>
          <cell r="M40">
            <v>-2591.27</v>
          </cell>
        </row>
        <row r="41">
          <cell r="F41">
            <v>0</v>
          </cell>
          <cell r="H41">
            <v>0</v>
          </cell>
          <cell r="I41">
            <v>0</v>
          </cell>
          <cell r="J41">
            <v>0</v>
          </cell>
          <cell r="K41">
            <v>0</v>
          </cell>
          <cell r="M41">
            <v>-52002.99</v>
          </cell>
        </row>
        <row r="42">
          <cell r="F42">
            <v>0</v>
          </cell>
          <cell r="H42">
            <v>0</v>
          </cell>
          <cell r="I42">
            <v>0</v>
          </cell>
          <cell r="J42">
            <v>0</v>
          </cell>
          <cell r="K42">
            <v>0</v>
          </cell>
          <cell r="M42">
            <v>-766.39</v>
          </cell>
        </row>
        <row r="43">
          <cell r="F43">
            <v>0</v>
          </cell>
          <cell r="H43">
            <v>0</v>
          </cell>
          <cell r="I43">
            <v>0</v>
          </cell>
          <cell r="J43">
            <v>0</v>
          </cell>
          <cell r="K43">
            <v>0</v>
          </cell>
          <cell r="M43">
            <v>-1994.04</v>
          </cell>
        </row>
        <row r="44">
          <cell r="F44">
            <v>0</v>
          </cell>
          <cell r="H44">
            <v>0</v>
          </cell>
          <cell r="I44">
            <v>0</v>
          </cell>
          <cell r="J44">
            <v>0</v>
          </cell>
          <cell r="K44">
            <v>0</v>
          </cell>
          <cell r="M44">
            <v>-30409.74</v>
          </cell>
        </row>
        <row r="45">
          <cell r="F45">
            <v>1100.0999999999999</v>
          </cell>
          <cell r="H45">
            <v>0</v>
          </cell>
          <cell r="I45">
            <v>1100.0999999999999</v>
          </cell>
          <cell r="J45">
            <v>0</v>
          </cell>
          <cell r="K45">
            <v>1100.0999999999999</v>
          </cell>
          <cell r="M45">
            <v>0</v>
          </cell>
        </row>
        <row r="46">
          <cell r="F46">
            <v>0</v>
          </cell>
          <cell r="H46">
            <v>0</v>
          </cell>
          <cell r="I46">
            <v>0</v>
          </cell>
          <cell r="J46">
            <v>0</v>
          </cell>
          <cell r="K46">
            <v>0</v>
          </cell>
          <cell r="M46">
            <v>0</v>
          </cell>
        </row>
        <row r="47">
          <cell r="F47">
            <v>0</v>
          </cell>
          <cell r="H47">
            <v>0</v>
          </cell>
          <cell r="I47">
            <v>0</v>
          </cell>
          <cell r="J47">
            <v>0</v>
          </cell>
          <cell r="K47">
            <v>0</v>
          </cell>
          <cell r="M47">
            <v>14652.62</v>
          </cell>
        </row>
        <row r="48">
          <cell r="F48">
            <v>1200</v>
          </cell>
          <cell r="H48">
            <v>0</v>
          </cell>
          <cell r="I48">
            <v>1200</v>
          </cell>
          <cell r="J48">
            <v>0</v>
          </cell>
          <cell r="K48">
            <v>1200</v>
          </cell>
          <cell r="M48">
            <v>1200</v>
          </cell>
        </row>
        <row r="49">
          <cell r="F49">
            <v>4396048.9099999992</v>
          </cell>
          <cell r="H49">
            <v>0</v>
          </cell>
          <cell r="I49">
            <v>4396048.9099999992</v>
          </cell>
          <cell r="J49">
            <v>0</v>
          </cell>
          <cell r="K49">
            <v>4396048.9099999992</v>
          </cell>
          <cell r="M49">
            <v>3945108.9899999998</v>
          </cell>
        </row>
        <row r="51">
          <cell r="F51">
            <v>-6305.83</v>
          </cell>
          <cell r="H51">
            <v>0</v>
          </cell>
          <cell r="I51">
            <v>-6305.83</v>
          </cell>
          <cell r="J51">
            <v>0</v>
          </cell>
          <cell r="K51">
            <v>-6305.83</v>
          </cell>
          <cell r="M51">
            <v>-14578.39</v>
          </cell>
        </row>
        <row r="52">
          <cell r="F52">
            <v>-875913.35</v>
          </cell>
          <cell r="H52">
            <v>0</v>
          </cell>
          <cell r="I52">
            <v>-875913.35</v>
          </cell>
          <cell r="J52">
            <v>0</v>
          </cell>
          <cell r="K52">
            <v>-875913.35</v>
          </cell>
          <cell r="M52">
            <v>-875913.35</v>
          </cell>
        </row>
        <row r="53">
          <cell r="F53">
            <v>-46666.41</v>
          </cell>
          <cell r="H53">
            <v>0</v>
          </cell>
          <cell r="I53">
            <v>-46666.41</v>
          </cell>
          <cell r="J53">
            <v>0</v>
          </cell>
          <cell r="K53">
            <v>-46666.41</v>
          </cell>
          <cell r="M53">
            <v>-46666.41</v>
          </cell>
        </row>
        <row r="54">
          <cell r="F54">
            <v>-928885.59</v>
          </cell>
          <cell r="H54">
            <v>0</v>
          </cell>
          <cell r="I54">
            <v>-928885.59</v>
          </cell>
          <cell r="J54">
            <v>0</v>
          </cell>
          <cell r="K54">
            <v>-928885.59</v>
          </cell>
          <cell r="M54">
            <v>-937158.15</v>
          </cell>
        </row>
        <row r="56">
          <cell r="F56">
            <v>0</v>
          </cell>
          <cell r="H56">
            <v>0</v>
          </cell>
          <cell r="I56">
            <v>0</v>
          </cell>
          <cell r="J56">
            <v>0</v>
          </cell>
          <cell r="K56">
            <v>0</v>
          </cell>
          <cell r="M56">
            <v>0</v>
          </cell>
        </row>
        <row r="57">
          <cell r="F57">
            <v>0</v>
          </cell>
          <cell r="H57">
            <v>0</v>
          </cell>
          <cell r="I57">
            <v>0</v>
          </cell>
          <cell r="J57">
            <v>0</v>
          </cell>
          <cell r="K57">
            <v>0</v>
          </cell>
          <cell r="M57">
            <v>-589017.39</v>
          </cell>
        </row>
        <row r="58">
          <cell r="F58">
            <v>-1787510.59</v>
          </cell>
          <cell r="H58">
            <v>0</v>
          </cell>
          <cell r="I58">
            <v>-1787510.59</v>
          </cell>
          <cell r="J58">
            <v>0</v>
          </cell>
          <cell r="K58">
            <v>-1787510.59</v>
          </cell>
          <cell r="M58">
            <v>-1390069</v>
          </cell>
        </row>
        <row r="59">
          <cell r="F59">
            <v>-1308.0899999999999</v>
          </cell>
          <cell r="H59">
            <v>0</v>
          </cell>
          <cell r="I59">
            <v>-1308.0899999999999</v>
          </cell>
          <cell r="J59">
            <v>0</v>
          </cell>
          <cell r="K59">
            <v>-1308.0899999999999</v>
          </cell>
          <cell r="M59">
            <v>-289153</v>
          </cell>
        </row>
        <row r="60">
          <cell r="F60">
            <v>0</v>
          </cell>
          <cell r="H60">
            <v>0</v>
          </cell>
          <cell r="I60">
            <v>0</v>
          </cell>
          <cell r="J60">
            <v>0</v>
          </cell>
          <cell r="K60">
            <v>0</v>
          </cell>
          <cell r="M60">
            <v>0</v>
          </cell>
        </row>
        <row r="61">
          <cell r="F61">
            <v>-114206.5</v>
          </cell>
          <cell r="H61">
            <v>0</v>
          </cell>
          <cell r="I61">
            <v>-114206.5</v>
          </cell>
          <cell r="J61">
            <v>0</v>
          </cell>
          <cell r="K61">
            <v>-114206.5</v>
          </cell>
          <cell r="M61">
            <v>-124137.5</v>
          </cell>
        </row>
        <row r="62">
          <cell r="F62">
            <v>-1903025.1800000002</v>
          </cell>
          <cell r="H62">
            <v>0</v>
          </cell>
          <cell r="I62">
            <v>-1903025.1800000002</v>
          </cell>
          <cell r="J62">
            <v>0</v>
          </cell>
          <cell r="K62">
            <v>-1903025.1800000002</v>
          </cell>
          <cell r="M62">
            <v>-2392376.89</v>
          </cell>
        </row>
        <row r="64">
          <cell r="F64">
            <v>-800000</v>
          </cell>
          <cell r="H64">
            <v>0</v>
          </cell>
          <cell r="I64">
            <v>-800000</v>
          </cell>
          <cell r="J64">
            <v>0</v>
          </cell>
          <cell r="K64">
            <v>-800000</v>
          </cell>
          <cell r="M64">
            <v>-800000</v>
          </cell>
        </row>
        <row r="65">
          <cell r="F65">
            <v>-2004000</v>
          </cell>
          <cell r="H65">
            <v>0</v>
          </cell>
          <cell r="I65">
            <v>-2004000</v>
          </cell>
          <cell r="J65">
            <v>0</v>
          </cell>
          <cell r="K65">
            <v>-2004000</v>
          </cell>
          <cell r="M65">
            <v>0</v>
          </cell>
        </row>
        <row r="66">
          <cell r="F66">
            <v>-2804000</v>
          </cell>
          <cell r="H66">
            <v>0</v>
          </cell>
          <cell r="I66">
            <v>-2804000</v>
          </cell>
          <cell r="J66">
            <v>0</v>
          </cell>
          <cell r="K66">
            <v>-2804000</v>
          </cell>
          <cell r="M66">
            <v>-800000</v>
          </cell>
        </row>
        <row r="68">
          <cell r="F68">
            <v>20518.73</v>
          </cell>
          <cell r="H68">
            <v>0</v>
          </cell>
          <cell r="I68">
            <v>20518.73</v>
          </cell>
          <cell r="J68">
            <v>0</v>
          </cell>
          <cell r="K68">
            <v>20518.73</v>
          </cell>
          <cell r="M68">
            <v>14176.64</v>
          </cell>
        </row>
        <row r="69">
          <cell r="F69">
            <v>-662.79</v>
          </cell>
          <cell r="H69">
            <v>0</v>
          </cell>
          <cell r="I69">
            <v>-662.79</v>
          </cell>
          <cell r="J69">
            <v>0</v>
          </cell>
          <cell r="K69">
            <v>-662.79</v>
          </cell>
          <cell r="M69">
            <v>-662.79</v>
          </cell>
        </row>
        <row r="70">
          <cell r="F70">
            <v>19128.93</v>
          </cell>
          <cell r="H70">
            <v>0</v>
          </cell>
          <cell r="I70">
            <v>19128.93</v>
          </cell>
          <cell r="J70">
            <v>0</v>
          </cell>
          <cell r="K70">
            <v>19128.93</v>
          </cell>
          <cell r="M70">
            <v>-35294.769999999997</v>
          </cell>
        </row>
        <row r="71">
          <cell r="F71">
            <v>-257926.66</v>
          </cell>
          <cell r="H71">
            <v>0</v>
          </cell>
          <cell r="I71">
            <v>-257926.66</v>
          </cell>
          <cell r="J71">
            <v>0</v>
          </cell>
          <cell r="K71">
            <v>-257926.66</v>
          </cell>
          <cell r="M71">
            <v>-36206.49</v>
          </cell>
        </row>
        <row r="72">
          <cell r="F72">
            <v>-218941.79</v>
          </cell>
          <cell r="H72">
            <v>0</v>
          </cell>
          <cell r="I72">
            <v>-218941.79</v>
          </cell>
          <cell r="J72">
            <v>0</v>
          </cell>
          <cell r="K72">
            <v>-218941.79</v>
          </cell>
          <cell r="M72">
            <v>-57987.409999999996</v>
          </cell>
        </row>
        <row r="74">
          <cell r="F74">
            <v>39000</v>
          </cell>
          <cell r="H74">
            <v>0</v>
          </cell>
          <cell r="I74">
            <v>39000</v>
          </cell>
          <cell r="J74">
            <v>0</v>
          </cell>
          <cell r="K74">
            <v>39000</v>
          </cell>
          <cell r="M74">
            <v>42000</v>
          </cell>
        </row>
        <row r="75">
          <cell r="F75">
            <v>32593.14</v>
          </cell>
          <cell r="H75">
            <v>0</v>
          </cell>
          <cell r="I75">
            <v>32593.14</v>
          </cell>
          <cell r="J75">
            <v>0</v>
          </cell>
          <cell r="K75">
            <v>32593.14</v>
          </cell>
          <cell r="M75">
            <v>30713.759999999998</v>
          </cell>
        </row>
        <row r="76">
          <cell r="F76">
            <v>32776.71</v>
          </cell>
          <cell r="H76">
            <v>0</v>
          </cell>
          <cell r="I76">
            <v>32776.71</v>
          </cell>
          <cell r="J76">
            <v>0</v>
          </cell>
          <cell r="K76">
            <v>32776.71</v>
          </cell>
          <cell r="M76">
            <v>0</v>
          </cell>
        </row>
        <row r="77">
          <cell r="F77">
            <v>14287.28</v>
          </cell>
          <cell r="H77">
            <v>0</v>
          </cell>
          <cell r="I77">
            <v>14287.28</v>
          </cell>
          <cell r="J77">
            <v>0</v>
          </cell>
          <cell r="K77">
            <v>14287.28</v>
          </cell>
          <cell r="M77">
            <v>0</v>
          </cell>
        </row>
        <row r="78">
          <cell r="F78">
            <v>0</v>
          </cell>
          <cell r="H78">
            <v>0</v>
          </cell>
          <cell r="I78">
            <v>0</v>
          </cell>
          <cell r="J78">
            <v>0</v>
          </cell>
          <cell r="K78">
            <v>0</v>
          </cell>
          <cell r="M78">
            <v>1994.04</v>
          </cell>
        </row>
        <row r="79">
          <cell r="F79">
            <v>1525.72</v>
          </cell>
          <cell r="H79">
            <v>0</v>
          </cell>
          <cell r="I79">
            <v>1525.72</v>
          </cell>
          <cell r="J79">
            <v>0</v>
          </cell>
          <cell r="K79">
            <v>1525.72</v>
          </cell>
          <cell r="M79">
            <v>0</v>
          </cell>
        </row>
        <row r="80">
          <cell r="F80">
            <v>102.18</v>
          </cell>
          <cell r="H80">
            <v>0</v>
          </cell>
          <cell r="I80">
            <v>102.18</v>
          </cell>
          <cell r="J80">
            <v>0</v>
          </cell>
          <cell r="K80">
            <v>102.18</v>
          </cell>
          <cell r="M80">
            <v>0</v>
          </cell>
        </row>
        <row r="81">
          <cell r="F81">
            <v>9.0299999999999994</v>
          </cell>
          <cell r="H81">
            <v>0</v>
          </cell>
          <cell r="I81">
            <v>9.0299999999999994</v>
          </cell>
          <cell r="J81">
            <v>0</v>
          </cell>
          <cell r="K81">
            <v>9.0299999999999994</v>
          </cell>
          <cell r="M81">
            <v>0</v>
          </cell>
        </row>
        <row r="82">
          <cell r="F82">
            <v>0</v>
          </cell>
          <cell r="H82">
            <v>0</v>
          </cell>
          <cell r="I82">
            <v>0</v>
          </cell>
          <cell r="J82">
            <v>0</v>
          </cell>
          <cell r="K82">
            <v>0</v>
          </cell>
          <cell r="M82">
            <v>375</v>
          </cell>
        </row>
        <row r="83">
          <cell r="F83">
            <v>124.58</v>
          </cell>
          <cell r="H83">
            <v>0</v>
          </cell>
          <cell r="I83">
            <v>124.58</v>
          </cell>
          <cell r="J83">
            <v>0</v>
          </cell>
          <cell r="K83">
            <v>124.58</v>
          </cell>
          <cell r="M83">
            <v>5487.24</v>
          </cell>
        </row>
        <row r="84">
          <cell r="F84">
            <v>14.42</v>
          </cell>
          <cell r="H84">
            <v>0</v>
          </cell>
          <cell r="I84">
            <v>14.42</v>
          </cell>
          <cell r="J84">
            <v>0</v>
          </cell>
          <cell r="K84">
            <v>14.42</v>
          </cell>
          <cell r="M84">
            <v>6452.29</v>
          </cell>
        </row>
        <row r="85">
          <cell r="F85">
            <v>21871.58</v>
          </cell>
          <cell r="H85">
            <v>0</v>
          </cell>
          <cell r="I85">
            <v>21871.58</v>
          </cell>
          <cell r="J85">
            <v>0</v>
          </cell>
          <cell r="K85">
            <v>21871.58</v>
          </cell>
          <cell r="M85">
            <v>0</v>
          </cell>
        </row>
        <row r="86">
          <cell r="F86">
            <v>14581.05</v>
          </cell>
          <cell r="H86">
            <v>0</v>
          </cell>
          <cell r="I86">
            <v>14581.05</v>
          </cell>
          <cell r="J86">
            <v>0</v>
          </cell>
          <cell r="K86">
            <v>14581.05</v>
          </cell>
          <cell r="M86">
            <v>0</v>
          </cell>
        </row>
        <row r="87">
          <cell r="F87">
            <v>8524.08</v>
          </cell>
          <cell r="H87">
            <v>0</v>
          </cell>
          <cell r="I87">
            <v>8524.08</v>
          </cell>
          <cell r="J87">
            <v>0</v>
          </cell>
          <cell r="K87">
            <v>8524.08</v>
          </cell>
          <cell r="M87">
            <v>0</v>
          </cell>
        </row>
        <row r="88">
          <cell r="F88">
            <v>325716.09999999998</v>
          </cell>
          <cell r="H88">
            <v>0</v>
          </cell>
          <cell r="I88">
            <v>325716.09999999998</v>
          </cell>
          <cell r="J88">
            <v>0</v>
          </cell>
          <cell r="K88">
            <v>325716.09999999998</v>
          </cell>
          <cell r="M88">
            <v>24878.33</v>
          </cell>
        </row>
        <row r="89">
          <cell r="F89">
            <v>0</v>
          </cell>
          <cell r="H89">
            <v>0</v>
          </cell>
          <cell r="I89">
            <v>0</v>
          </cell>
          <cell r="J89">
            <v>0</v>
          </cell>
          <cell r="K89">
            <v>0</v>
          </cell>
          <cell r="M89">
            <v>4782.66</v>
          </cell>
        </row>
        <row r="90">
          <cell r="F90">
            <v>2639.43</v>
          </cell>
          <cell r="H90">
            <v>0</v>
          </cell>
          <cell r="I90">
            <v>2639.43</v>
          </cell>
          <cell r="J90">
            <v>0</v>
          </cell>
          <cell r="K90">
            <v>2639.43</v>
          </cell>
          <cell r="M90">
            <v>0</v>
          </cell>
        </row>
        <row r="91">
          <cell r="F91">
            <v>510</v>
          </cell>
          <cell r="H91">
            <v>0</v>
          </cell>
          <cell r="I91">
            <v>510</v>
          </cell>
          <cell r="J91">
            <v>0</v>
          </cell>
          <cell r="K91">
            <v>510</v>
          </cell>
          <cell r="M91">
            <v>0</v>
          </cell>
        </row>
        <row r="92">
          <cell r="F92">
            <v>0</v>
          </cell>
          <cell r="H92">
            <v>0</v>
          </cell>
          <cell r="I92">
            <v>0</v>
          </cell>
          <cell r="J92">
            <v>0</v>
          </cell>
          <cell r="K92">
            <v>0</v>
          </cell>
          <cell r="M92">
            <v>80</v>
          </cell>
        </row>
        <row r="93">
          <cell r="F93">
            <v>1001.11</v>
          </cell>
          <cell r="H93">
            <v>0</v>
          </cell>
          <cell r="I93">
            <v>1001.11</v>
          </cell>
          <cell r="J93">
            <v>0</v>
          </cell>
          <cell r="K93">
            <v>1001.11</v>
          </cell>
          <cell r="M93">
            <v>323.2</v>
          </cell>
        </row>
        <row r="94">
          <cell r="F94">
            <v>0</v>
          </cell>
          <cell r="H94">
            <v>0</v>
          </cell>
          <cell r="I94">
            <v>0</v>
          </cell>
          <cell r="J94">
            <v>0</v>
          </cell>
          <cell r="K94">
            <v>0</v>
          </cell>
          <cell r="M94">
            <v>0</v>
          </cell>
        </row>
        <row r="95">
          <cell r="F95">
            <v>0</v>
          </cell>
          <cell r="H95">
            <v>0</v>
          </cell>
          <cell r="I95">
            <v>0</v>
          </cell>
          <cell r="J95">
            <v>0</v>
          </cell>
          <cell r="K95">
            <v>0</v>
          </cell>
          <cell r="M95">
            <v>0</v>
          </cell>
        </row>
        <row r="96">
          <cell r="F96">
            <v>-2319.56</v>
          </cell>
          <cell r="H96">
            <v>0</v>
          </cell>
          <cell r="I96">
            <v>-2319.56</v>
          </cell>
          <cell r="J96">
            <v>0</v>
          </cell>
          <cell r="K96">
            <v>-2319.56</v>
          </cell>
          <cell r="M96">
            <v>-3186.13</v>
          </cell>
        </row>
        <row r="97">
          <cell r="F97">
            <v>-0.04</v>
          </cell>
          <cell r="H97">
            <v>0</v>
          </cell>
          <cell r="I97">
            <v>-0.04</v>
          </cell>
          <cell r="J97">
            <v>0</v>
          </cell>
          <cell r="K97">
            <v>-0.04</v>
          </cell>
          <cell r="M97">
            <v>-6298.82</v>
          </cell>
        </row>
        <row r="98">
          <cell r="F98">
            <v>0</v>
          </cell>
          <cell r="H98">
            <v>0</v>
          </cell>
          <cell r="I98">
            <v>0</v>
          </cell>
          <cell r="J98">
            <v>0</v>
          </cell>
          <cell r="K98">
            <v>0</v>
          </cell>
          <cell r="M98">
            <v>-522.26</v>
          </cell>
        </row>
        <row r="99">
          <cell r="F99">
            <v>-650713.30000000005</v>
          </cell>
          <cell r="H99">
            <v>0</v>
          </cell>
          <cell r="I99">
            <v>-650713.30000000005</v>
          </cell>
          <cell r="J99">
            <v>0</v>
          </cell>
          <cell r="K99">
            <v>-650713.30000000005</v>
          </cell>
          <cell r="M99">
            <v>0</v>
          </cell>
        </row>
        <row r="100">
          <cell r="F100">
            <v>-626687.29</v>
          </cell>
          <cell r="H100">
            <v>0</v>
          </cell>
          <cell r="I100">
            <v>-626687.29</v>
          </cell>
          <cell r="J100">
            <v>0</v>
          </cell>
          <cell r="K100">
            <v>-626687.29</v>
          </cell>
          <cell r="M100">
            <v>-328800</v>
          </cell>
        </row>
        <row r="101">
          <cell r="F101">
            <v>0</v>
          </cell>
          <cell r="H101">
            <v>0</v>
          </cell>
          <cell r="I101">
            <v>0</v>
          </cell>
          <cell r="J101">
            <v>0</v>
          </cell>
          <cell r="K101">
            <v>0</v>
          </cell>
          <cell r="M101">
            <v>0</v>
          </cell>
        </row>
        <row r="102">
          <cell r="F102">
            <v>-784443.78</v>
          </cell>
          <cell r="H102">
            <v>0</v>
          </cell>
          <cell r="I102">
            <v>-784443.78</v>
          </cell>
          <cell r="J102">
            <v>0</v>
          </cell>
          <cell r="K102">
            <v>-784443.78</v>
          </cell>
          <cell r="M102">
            <v>-221720.69</v>
          </cell>
        </row>
        <row r="104">
          <cell r="F104">
            <v>0</v>
          </cell>
          <cell r="H104">
            <v>0</v>
          </cell>
          <cell r="I104">
            <v>0</v>
          </cell>
          <cell r="J104">
            <v>0</v>
          </cell>
          <cell r="K104">
            <v>0</v>
          </cell>
          <cell r="M104">
            <v>0</v>
          </cell>
        </row>
        <row r="105">
          <cell r="F105">
            <v>-1.6298145055770874E-9</v>
          </cell>
          <cell r="H105">
            <v>0</v>
          </cell>
          <cell r="I105">
            <v>-1.6298145055770874E-9</v>
          </cell>
          <cell r="J105">
            <v>0</v>
          </cell>
          <cell r="K105">
            <v>-1.6298145055770874E-9</v>
          </cell>
          <cell r="M105">
            <v>-3.4924596548080444E-10</v>
          </cell>
        </row>
      </sheetData>
      <sheetData sheetId="1">
        <row r="1">
          <cell r="F1" t="str">
            <v>Preliminar</v>
          </cell>
          <cell r="G1" t="str">
            <v>AJE</v>
          </cell>
          <cell r="H1" t="str">
            <v>Saldos Ajustados</v>
          </cell>
          <cell r="I1" t="str">
            <v>RJE</v>
          </cell>
          <cell r="J1" t="str">
            <v>Período 2011</v>
          </cell>
          <cell r="K1" t="str">
            <v>Período 2010</v>
          </cell>
        </row>
        <row r="3">
          <cell r="F3">
            <v>31621.91</v>
          </cell>
          <cell r="G3">
            <v>0</v>
          </cell>
          <cell r="H3">
            <v>31621.91</v>
          </cell>
          <cell r="I3">
            <v>0</v>
          </cell>
          <cell r="J3">
            <v>31621.91</v>
          </cell>
          <cell r="K3">
            <v>173500.58</v>
          </cell>
        </row>
        <row r="4">
          <cell r="F4">
            <v>1099546.51</v>
          </cell>
          <cell r="G4">
            <v>0</v>
          </cell>
          <cell r="H4">
            <v>1099546.51</v>
          </cell>
          <cell r="I4">
            <v>0</v>
          </cell>
          <cell r="J4">
            <v>1099546.51</v>
          </cell>
          <cell r="K4">
            <v>111948.15</v>
          </cell>
        </row>
        <row r="5">
          <cell r="F5">
            <v>877590</v>
          </cell>
          <cell r="G5">
            <v>0</v>
          </cell>
          <cell r="H5">
            <v>877590</v>
          </cell>
          <cell r="I5">
            <v>0</v>
          </cell>
          <cell r="J5">
            <v>877590</v>
          </cell>
          <cell r="K5">
            <v>0</v>
          </cell>
        </row>
        <row r="6">
          <cell r="F6">
            <v>0</v>
          </cell>
          <cell r="G6">
            <v>0</v>
          </cell>
          <cell r="H6">
            <v>0</v>
          </cell>
          <cell r="I6">
            <v>0</v>
          </cell>
          <cell r="J6">
            <v>0</v>
          </cell>
          <cell r="K6">
            <v>0</v>
          </cell>
        </row>
        <row r="7">
          <cell r="F7">
            <v>152017.07</v>
          </cell>
          <cell r="G7">
            <v>0</v>
          </cell>
          <cell r="H7">
            <v>152017.07</v>
          </cell>
          <cell r="I7">
            <v>0</v>
          </cell>
          <cell r="J7">
            <v>152017.07</v>
          </cell>
          <cell r="K7">
            <v>1177.05</v>
          </cell>
        </row>
        <row r="8">
          <cell r="F8">
            <v>327</v>
          </cell>
          <cell r="G8">
            <v>0</v>
          </cell>
          <cell r="H8">
            <v>327</v>
          </cell>
          <cell r="I8">
            <v>0</v>
          </cell>
          <cell r="J8">
            <v>327</v>
          </cell>
          <cell r="K8">
            <v>6</v>
          </cell>
        </row>
        <row r="9">
          <cell r="F9">
            <v>0</v>
          </cell>
          <cell r="G9">
            <v>0</v>
          </cell>
          <cell r="H9">
            <v>0</v>
          </cell>
          <cell r="I9">
            <v>0</v>
          </cell>
          <cell r="J9">
            <v>0</v>
          </cell>
          <cell r="K9">
            <v>44105.760000000002</v>
          </cell>
        </row>
        <row r="10">
          <cell r="F10">
            <v>0</v>
          </cell>
          <cell r="G10">
            <v>0</v>
          </cell>
          <cell r="H10">
            <v>0</v>
          </cell>
          <cell r="I10">
            <v>0</v>
          </cell>
          <cell r="J10">
            <v>0</v>
          </cell>
          <cell r="K10">
            <v>0</v>
          </cell>
        </row>
        <row r="11">
          <cell r="F11">
            <v>44105.760000000002</v>
          </cell>
          <cell r="G11">
            <v>0</v>
          </cell>
          <cell r="H11">
            <v>44105.760000000002</v>
          </cell>
          <cell r="I11">
            <v>0</v>
          </cell>
          <cell r="J11">
            <v>44105.760000000002</v>
          </cell>
          <cell r="K11">
            <v>0</v>
          </cell>
        </row>
        <row r="12">
          <cell r="F12">
            <v>6290.07</v>
          </cell>
          <cell r="G12">
            <v>0</v>
          </cell>
          <cell r="H12">
            <v>6290.07</v>
          </cell>
          <cell r="I12">
            <v>0</v>
          </cell>
          <cell r="J12">
            <v>6290.07</v>
          </cell>
          <cell r="K12">
            <v>0</v>
          </cell>
        </row>
        <row r="13">
          <cell r="F13">
            <v>1089.8499999999999</v>
          </cell>
          <cell r="G13">
            <v>0</v>
          </cell>
          <cell r="H13">
            <v>1089.8499999999999</v>
          </cell>
          <cell r="I13">
            <v>0</v>
          </cell>
          <cell r="J13">
            <v>1089.8499999999999</v>
          </cell>
          <cell r="K13">
            <v>0</v>
          </cell>
        </row>
        <row r="14">
          <cell r="F14">
            <v>15000</v>
          </cell>
          <cell r="G14">
            <v>0</v>
          </cell>
          <cell r="H14">
            <v>15000</v>
          </cell>
          <cell r="I14">
            <v>0</v>
          </cell>
          <cell r="J14">
            <v>15000</v>
          </cell>
          <cell r="K14">
            <v>147758.32999999999</v>
          </cell>
        </row>
        <row r="15">
          <cell r="F15">
            <v>15659.26</v>
          </cell>
          <cell r="G15">
            <v>0</v>
          </cell>
          <cell r="H15">
            <v>15659.26</v>
          </cell>
          <cell r="I15">
            <v>0</v>
          </cell>
          <cell r="J15">
            <v>15659.26</v>
          </cell>
          <cell r="K15">
            <v>-14361.72</v>
          </cell>
        </row>
        <row r="16">
          <cell r="F16">
            <v>2243247.4299999992</v>
          </cell>
          <cell r="G16">
            <v>0</v>
          </cell>
          <cell r="H16">
            <v>2243247.4299999992</v>
          </cell>
          <cell r="I16">
            <v>0</v>
          </cell>
          <cell r="J16">
            <v>2243247.4299999992</v>
          </cell>
          <cell r="K16">
            <v>464134.15</v>
          </cell>
        </row>
        <row r="18">
          <cell r="F18">
            <v>0</v>
          </cell>
          <cell r="G18">
            <v>0</v>
          </cell>
          <cell r="H18">
            <v>0</v>
          </cell>
          <cell r="I18">
            <v>0</v>
          </cell>
          <cell r="J18">
            <v>0</v>
          </cell>
          <cell r="K18">
            <v>0</v>
          </cell>
        </row>
        <row r="19">
          <cell r="F19">
            <v>184388</v>
          </cell>
          <cell r="G19">
            <v>0</v>
          </cell>
          <cell r="H19">
            <v>184388</v>
          </cell>
          <cell r="I19">
            <v>0</v>
          </cell>
          <cell r="J19">
            <v>184388</v>
          </cell>
          <cell r="K19">
            <v>0</v>
          </cell>
        </row>
        <row r="20">
          <cell r="F20">
            <v>217245.16</v>
          </cell>
          <cell r="G20">
            <v>0</v>
          </cell>
          <cell r="H20">
            <v>217245.16</v>
          </cell>
          <cell r="I20">
            <v>0</v>
          </cell>
          <cell r="J20">
            <v>217245.16</v>
          </cell>
          <cell r="K20">
            <v>407646.12</v>
          </cell>
        </row>
        <row r="21">
          <cell r="F21">
            <v>0</v>
          </cell>
          <cell r="G21">
            <v>0</v>
          </cell>
          <cell r="H21">
            <v>0</v>
          </cell>
          <cell r="I21">
            <v>0</v>
          </cell>
          <cell r="J21">
            <v>0</v>
          </cell>
          <cell r="K21">
            <v>0</v>
          </cell>
        </row>
        <row r="22">
          <cell r="F22">
            <v>0</v>
          </cell>
          <cell r="G22">
            <v>0</v>
          </cell>
          <cell r="H22">
            <v>0</v>
          </cell>
          <cell r="I22">
            <v>0</v>
          </cell>
          <cell r="J22">
            <v>0</v>
          </cell>
          <cell r="K22">
            <v>0</v>
          </cell>
        </row>
        <row r="23">
          <cell r="F23">
            <v>0</v>
          </cell>
          <cell r="G23">
            <v>0</v>
          </cell>
          <cell r="H23">
            <v>0</v>
          </cell>
          <cell r="I23">
            <v>0</v>
          </cell>
          <cell r="J23">
            <v>0</v>
          </cell>
          <cell r="K23">
            <v>0</v>
          </cell>
        </row>
        <row r="24">
          <cell r="F24">
            <v>350000</v>
          </cell>
          <cell r="G24">
            <v>0</v>
          </cell>
          <cell r="H24">
            <v>350000</v>
          </cell>
          <cell r="I24">
            <v>0</v>
          </cell>
          <cell r="J24">
            <v>350000</v>
          </cell>
          <cell r="K24">
            <v>350000</v>
          </cell>
        </row>
        <row r="25">
          <cell r="F25">
            <v>2597311.38</v>
          </cell>
          <cell r="G25">
            <v>0</v>
          </cell>
          <cell r="H25">
            <v>2597311.38</v>
          </cell>
          <cell r="I25">
            <v>0</v>
          </cell>
          <cell r="J25">
            <v>2597311.38</v>
          </cell>
          <cell r="K25">
            <v>2675650.58</v>
          </cell>
        </row>
        <row r="26">
          <cell r="F26">
            <v>0</v>
          </cell>
          <cell r="G26">
            <v>0</v>
          </cell>
          <cell r="H26">
            <v>0</v>
          </cell>
          <cell r="I26">
            <v>0</v>
          </cell>
          <cell r="J26">
            <v>0</v>
          </cell>
          <cell r="K26">
            <v>0</v>
          </cell>
        </row>
        <row r="27">
          <cell r="F27">
            <v>779369.16</v>
          </cell>
          <cell r="G27">
            <v>0</v>
          </cell>
          <cell r="H27">
            <v>779369.16</v>
          </cell>
          <cell r="I27">
            <v>0</v>
          </cell>
          <cell r="J27">
            <v>779369.16</v>
          </cell>
          <cell r="K27">
            <v>748729.16</v>
          </cell>
        </row>
        <row r="28">
          <cell r="F28">
            <v>853356.14</v>
          </cell>
          <cell r="G28">
            <v>0</v>
          </cell>
          <cell r="H28">
            <v>853356.14</v>
          </cell>
          <cell r="I28">
            <v>0</v>
          </cell>
          <cell r="J28">
            <v>853356.14</v>
          </cell>
          <cell r="K28">
            <v>289153.52</v>
          </cell>
        </row>
        <row r="29">
          <cell r="F29">
            <v>64299.07</v>
          </cell>
          <cell r="G29">
            <v>0</v>
          </cell>
          <cell r="H29">
            <v>64299.07</v>
          </cell>
          <cell r="I29">
            <v>0</v>
          </cell>
          <cell r="J29">
            <v>64299.07</v>
          </cell>
          <cell r="K29">
            <v>0</v>
          </cell>
        </row>
        <row r="30">
          <cell r="F30">
            <v>0</v>
          </cell>
          <cell r="G30">
            <v>0</v>
          </cell>
          <cell r="H30">
            <v>0</v>
          </cell>
          <cell r="I30">
            <v>0</v>
          </cell>
          <cell r="J30">
            <v>0</v>
          </cell>
          <cell r="K30">
            <v>2591.27</v>
          </cell>
        </row>
        <row r="31">
          <cell r="F31">
            <v>0</v>
          </cell>
          <cell r="G31">
            <v>0</v>
          </cell>
          <cell r="H31">
            <v>0</v>
          </cell>
          <cell r="I31">
            <v>0</v>
          </cell>
          <cell r="J31">
            <v>0</v>
          </cell>
          <cell r="K31">
            <v>52002.99</v>
          </cell>
        </row>
        <row r="32">
          <cell r="F32">
            <v>0</v>
          </cell>
          <cell r="G32">
            <v>0</v>
          </cell>
          <cell r="H32">
            <v>0</v>
          </cell>
          <cell r="I32">
            <v>0</v>
          </cell>
          <cell r="J32">
            <v>0</v>
          </cell>
          <cell r="K32">
            <v>766.39</v>
          </cell>
        </row>
        <row r="33">
          <cell r="F33">
            <v>0</v>
          </cell>
          <cell r="G33">
            <v>0</v>
          </cell>
          <cell r="H33">
            <v>0</v>
          </cell>
          <cell r="I33">
            <v>0</v>
          </cell>
          <cell r="J33">
            <v>0</v>
          </cell>
          <cell r="K33">
            <v>40846.949999999997</v>
          </cell>
        </row>
        <row r="34">
          <cell r="F34">
            <v>0</v>
          </cell>
          <cell r="G34">
            <v>0</v>
          </cell>
          <cell r="H34">
            <v>0</v>
          </cell>
          <cell r="I34">
            <v>0</v>
          </cell>
          <cell r="J34">
            <v>0</v>
          </cell>
          <cell r="K34">
            <v>0</v>
          </cell>
        </row>
        <row r="35">
          <cell r="F35">
            <v>0</v>
          </cell>
          <cell r="G35">
            <v>0</v>
          </cell>
          <cell r="H35">
            <v>0</v>
          </cell>
          <cell r="I35">
            <v>0</v>
          </cell>
          <cell r="J35">
            <v>0</v>
          </cell>
          <cell r="K35">
            <v>0</v>
          </cell>
        </row>
        <row r="36">
          <cell r="F36">
            <v>-605156.11</v>
          </cell>
          <cell r="G36">
            <v>0</v>
          </cell>
          <cell r="H36">
            <v>-605156.11</v>
          </cell>
          <cell r="I36">
            <v>0</v>
          </cell>
          <cell r="J36">
            <v>-605156.11</v>
          </cell>
          <cell r="K36">
            <v>-550366.18000000005</v>
          </cell>
        </row>
        <row r="37">
          <cell r="F37">
            <v>-32776.71</v>
          </cell>
          <cell r="G37">
            <v>0</v>
          </cell>
          <cell r="H37">
            <v>-32776.71</v>
          </cell>
          <cell r="I37">
            <v>0</v>
          </cell>
          <cell r="J37">
            <v>-32776.71</v>
          </cell>
          <cell r="K37">
            <v>0</v>
          </cell>
        </row>
        <row r="38">
          <cell r="F38">
            <v>-14287.28</v>
          </cell>
          <cell r="G38">
            <v>0</v>
          </cell>
          <cell r="H38">
            <v>-14287.28</v>
          </cell>
          <cell r="I38">
            <v>0</v>
          </cell>
          <cell r="J38">
            <v>-14287.28</v>
          </cell>
          <cell r="K38">
            <v>0</v>
          </cell>
        </row>
        <row r="39">
          <cell r="F39">
            <v>0</v>
          </cell>
          <cell r="G39">
            <v>0</v>
          </cell>
          <cell r="H39">
            <v>0</v>
          </cell>
          <cell r="I39">
            <v>0</v>
          </cell>
          <cell r="J39">
            <v>0</v>
          </cell>
          <cell r="K39">
            <v>-2591.27</v>
          </cell>
        </row>
        <row r="40">
          <cell r="F40">
            <v>0</v>
          </cell>
          <cell r="G40">
            <v>0</v>
          </cell>
          <cell r="H40">
            <v>0</v>
          </cell>
          <cell r="I40">
            <v>0</v>
          </cell>
          <cell r="J40">
            <v>0</v>
          </cell>
          <cell r="K40">
            <v>-52002.99</v>
          </cell>
        </row>
        <row r="41">
          <cell r="F41">
            <v>0</v>
          </cell>
          <cell r="G41">
            <v>0</v>
          </cell>
          <cell r="H41">
            <v>0</v>
          </cell>
          <cell r="I41">
            <v>0</v>
          </cell>
          <cell r="J41">
            <v>0</v>
          </cell>
          <cell r="K41">
            <v>-766.39</v>
          </cell>
        </row>
        <row r="42">
          <cell r="F42">
            <v>0</v>
          </cell>
          <cell r="G42">
            <v>0</v>
          </cell>
          <cell r="H42">
            <v>0</v>
          </cell>
          <cell r="I42">
            <v>0</v>
          </cell>
          <cell r="J42">
            <v>0</v>
          </cell>
          <cell r="K42">
            <v>-1994.04</v>
          </cell>
        </row>
        <row r="43">
          <cell r="F43">
            <v>0</v>
          </cell>
          <cell r="G43">
            <v>0</v>
          </cell>
          <cell r="H43">
            <v>0</v>
          </cell>
          <cell r="I43">
            <v>0</v>
          </cell>
          <cell r="J43">
            <v>0</v>
          </cell>
          <cell r="K43">
            <v>-30409.74</v>
          </cell>
        </row>
        <row r="44">
          <cell r="F44">
            <v>1100.0999999999999</v>
          </cell>
          <cell r="G44">
            <v>0</v>
          </cell>
          <cell r="H44">
            <v>1100.0999999999999</v>
          </cell>
          <cell r="I44">
            <v>0</v>
          </cell>
          <cell r="J44">
            <v>1100.0999999999999</v>
          </cell>
          <cell r="K44">
            <v>0</v>
          </cell>
        </row>
        <row r="45">
          <cell r="F45">
            <v>0</v>
          </cell>
          <cell r="G45">
            <v>0</v>
          </cell>
          <cell r="H45">
            <v>0</v>
          </cell>
          <cell r="I45">
            <v>0</v>
          </cell>
          <cell r="J45">
            <v>0</v>
          </cell>
          <cell r="K45">
            <v>0</v>
          </cell>
        </row>
        <row r="46">
          <cell r="F46">
            <v>0</v>
          </cell>
          <cell r="G46">
            <v>0</v>
          </cell>
          <cell r="H46">
            <v>0</v>
          </cell>
          <cell r="I46">
            <v>0</v>
          </cell>
          <cell r="J46">
            <v>0</v>
          </cell>
          <cell r="K46">
            <v>14652.62</v>
          </cell>
        </row>
        <row r="47">
          <cell r="F47">
            <v>1200</v>
          </cell>
          <cell r="G47">
            <v>0</v>
          </cell>
          <cell r="H47">
            <v>1200</v>
          </cell>
          <cell r="I47">
            <v>0</v>
          </cell>
          <cell r="J47">
            <v>1200</v>
          </cell>
          <cell r="K47">
            <v>1200</v>
          </cell>
        </row>
        <row r="48">
          <cell r="F48">
            <v>4396048.9099999992</v>
          </cell>
          <cell r="G48">
            <v>0</v>
          </cell>
          <cell r="H48">
            <v>4396048.9099999992</v>
          </cell>
          <cell r="I48">
            <v>0</v>
          </cell>
          <cell r="J48">
            <v>4396048.9099999992</v>
          </cell>
          <cell r="K48">
            <v>3945108.9899999998</v>
          </cell>
        </row>
        <row r="50">
          <cell r="F50">
            <v>-6305.83</v>
          </cell>
          <cell r="G50">
            <v>0</v>
          </cell>
          <cell r="H50">
            <v>-6305.83</v>
          </cell>
          <cell r="I50">
            <v>0</v>
          </cell>
          <cell r="J50">
            <v>-6305.83</v>
          </cell>
          <cell r="K50">
            <v>-14578.39</v>
          </cell>
        </row>
        <row r="51">
          <cell r="F51">
            <v>-875913.35</v>
          </cell>
          <cell r="G51">
            <v>0</v>
          </cell>
          <cell r="H51">
            <v>-875913.35</v>
          </cell>
          <cell r="I51">
            <v>0</v>
          </cell>
          <cell r="J51">
            <v>-875913.35</v>
          </cell>
          <cell r="K51">
            <v>-875913.35</v>
          </cell>
        </row>
        <row r="52">
          <cell r="F52">
            <v>-46666.41</v>
          </cell>
          <cell r="G52">
            <v>0</v>
          </cell>
          <cell r="H52">
            <v>-46666.41</v>
          </cell>
          <cell r="I52">
            <v>0</v>
          </cell>
          <cell r="J52">
            <v>-46666.41</v>
          </cell>
          <cell r="K52">
            <v>-46666.41</v>
          </cell>
        </row>
        <row r="53">
          <cell r="F53">
            <v>-928885.59</v>
          </cell>
          <cell r="G53">
            <v>0</v>
          </cell>
          <cell r="H53">
            <v>-928885.59</v>
          </cell>
          <cell r="I53">
            <v>0</v>
          </cell>
          <cell r="J53">
            <v>-928885.59</v>
          </cell>
          <cell r="K53">
            <v>-937158.15</v>
          </cell>
        </row>
        <row r="55">
          <cell r="F55">
            <v>0</v>
          </cell>
          <cell r="G55">
            <v>0</v>
          </cell>
          <cell r="H55">
            <v>0</v>
          </cell>
          <cell r="I55">
            <v>0</v>
          </cell>
          <cell r="J55">
            <v>0</v>
          </cell>
          <cell r="K55">
            <v>0</v>
          </cell>
        </row>
        <row r="56">
          <cell r="F56">
            <v>0</v>
          </cell>
          <cell r="G56">
            <v>0</v>
          </cell>
          <cell r="H56">
            <v>0</v>
          </cell>
          <cell r="I56">
            <v>0</v>
          </cell>
          <cell r="J56">
            <v>0</v>
          </cell>
          <cell r="K56">
            <v>-589017.39</v>
          </cell>
        </row>
        <row r="57">
          <cell r="F57">
            <v>-1787510.59</v>
          </cell>
          <cell r="G57">
            <v>0</v>
          </cell>
          <cell r="H57">
            <v>-1787510.59</v>
          </cell>
          <cell r="I57">
            <v>0</v>
          </cell>
          <cell r="J57">
            <v>-1787510.59</v>
          </cell>
          <cell r="K57">
            <v>-1390069</v>
          </cell>
        </row>
        <row r="58">
          <cell r="F58">
            <v>-1308.0899999999999</v>
          </cell>
          <cell r="G58">
            <v>0</v>
          </cell>
          <cell r="H58">
            <v>-1308.0899999999999</v>
          </cell>
          <cell r="I58">
            <v>0</v>
          </cell>
          <cell r="J58">
            <v>-1308.0899999999999</v>
          </cell>
          <cell r="K58">
            <v>-289153</v>
          </cell>
        </row>
        <row r="59">
          <cell r="F59">
            <v>0</v>
          </cell>
          <cell r="G59">
            <v>0</v>
          </cell>
          <cell r="H59">
            <v>0</v>
          </cell>
          <cell r="I59">
            <v>0</v>
          </cell>
          <cell r="J59">
            <v>0</v>
          </cell>
          <cell r="K59">
            <v>0</v>
          </cell>
        </row>
        <row r="60">
          <cell r="F60">
            <v>-114206.5</v>
          </cell>
          <cell r="G60">
            <v>0</v>
          </cell>
          <cell r="H60">
            <v>-114206.5</v>
          </cell>
          <cell r="I60">
            <v>0</v>
          </cell>
          <cell r="J60">
            <v>-114206.5</v>
          </cell>
          <cell r="K60">
            <v>-124137.5</v>
          </cell>
        </row>
        <row r="61">
          <cell r="F61">
            <v>-1903025.1800000002</v>
          </cell>
          <cell r="G61">
            <v>0</v>
          </cell>
          <cell r="H61">
            <v>-1903025.1800000002</v>
          </cell>
          <cell r="I61">
            <v>0</v>
          </cell>
          <cell r="J61">
            <v>-1903025.1800000002</v>
          </cell>
          <cell r="K61">
            <v>-2392376.89</v>
          </cell>
        </row>
        <row r="63">
          <cell r="F63">
            <v>-800000</v>
          </cell>
          <cell r="G63">
            <v>0</v>
          </cell>
          <cell r="H63">
            <v>-800000</v>
          </cell>
          <cell r="I63">
            <v>0</v>
          </cell>
          <cell r="J63">
            <v>-800000</v>
          </cell>
          <cell r="K63">
            <v>-800000</v>
          </cell>
        </row>
        <row r="64">
          <cell r="F64">
            <v>-2004000</v>
          </cell>
          <cell r="G64">
            <v>0</v>
          </cell>
          <cell r="H64">
            <v>-2004000</v>
          </cell>
          <cell r="I64">
            <v>0</v>
          </cell>
          <cell r="J64">
            <v>-2004000</v>
          </cell>
          <cell r="K64">
            <v>0</v>
          </cell>
        </row>
        <row r="65">
          <cell r="F65">
            <v>-2804000</v>
          </cell>
          <cell r="G65">
            <v>0</v>
          </cell>
          <cell r="H65">
            <v>-2804000</v>
          </cell>
          <cell r="I65">
            <v>0</v>
          </cell>
          <cell r="J65">
            <v>-2804000</v>
          </cell>
          <cell r="K65">
            <v>-800000</v>
          </cell>
        </row>
        <row r="67">
          <cell r="F67">
            <v>20518.73</v>
          </cell>
          <cell r="G67">
            <v>0</v>
          </cell>
          <cell r="H67">
            <v>20518.73</v>
          </cell>
          <cell r="I67">
            <v>0</v>
          </cell>
          <cell r="J67">
            <v>20518.73</v>
          </cell>
          <cell r="K67">
            <v>14176.64</v>
          </cell>
        </row>
        <row r="68">
          <cell r="F68">
            <v>-662.79</v>
          </cell>
          <cell r="G68">
            <v>0</v>
          </cell>
          <cell r="H68">
            <v>-662.79</v>
          </cell>
          <cell r="I68">
            <v>0</v>
          </cell>
          <cell r="J68">
            <v>-662.79</v>
          </cell>
          <cell r="K68">
            <v>-662.79</v>
          </cell>
        </row>
        <row r="69">
          <cell r="F69">
            <v>19128.93</v>
          </cell>
          <cell r="G69">
            <v>0</v>
          </cell>
          <cell r="H69">
            <v>19128.93</v>
          </cell>
          <cell r="I69">
            <v>0</v>
          </cell>
          <cell r="J69">
            <v>19128.93</v>
          </cell>
          <cell r="K69">
            <v>-35294.769999999997</v>
          </cell>
        </row>
        <row r="70">
          <cell r="F70">
            <v>-257926.66</v>
          </cell>
          <cell r="G70">
            <v>0</v>
          </cell>
          <cell r="H70">
            <v>-257926.66</v>
          </cell>
          <cell r="I70">
            <v>0</v>
          </cell>
          <cell r="J70">
            <v>-257926.66</v>
          </cell>
          <cell r="K70">
            <v>-36206.49</v>
          </cell>
        </row>
        <row r="71">
          <cell r="F71">
            <v>-218941.79</v>
          </cell>
          <cell r="G71">
            <v>0</v>
          </cell>
          <cell r="H71">
            <v>-218941.79</v>
          </cell>
          <cell r="I71">
            <v>0</v>
          </cell>
          <cell r="J71">
            <v>-218941.79</v>
          </cell>
          <cell r="K71">
            <v>-57987.409999999996</v>
          </cell>
        </row>
        <row r="73">
          <cell r="F73">
            <v>39000</v>
          </cell>
          <cell r="G73">
            <v>0</v>
          </cell>
          <cell r="H73">
            <v>39000</v>
          </cell>
          <cell r="I73">
            <v>0</v>
          </cell>
          <cell r="J73">
            <v>39000</v>
          </cell>
          <cell r="K73">
            <v>42000</v>
          </cell>
        </row>
        <row r="74">
          <cell r="F74">
            <v>32593.14</v>
          </cell>
          <cell r="G74">
            <v>0</v>
          </cell>
          <cell r="H74">
            <v>32593.14</v>
          </cell>
          <cell r="I74">
            <v>0</v>
          </cell>
          <cell r="J74">
            <v>32593.14</v>
          </cell>
          <cell r="K74">
            <v>30713.759999999998</v>
          </cell>
        </row>
        <row r="75">
          <cell r="F75">
            <v>32776.71</v>
          </cell>
          <cell r="G75">
            <v>0</v>
          </cell>
          <cell r="H75">
            <v>32776.71</v>
          </cell>
          <cell r="I75">
            <v>0</v>
          </cell>
          <cell r="J75">
            <v>32776.71</v>
          </cell>
          <cell r="K75">
            <v>0</v>
          </cell>
        </row>
        <row r="76">
          <cell r="F76">
            <v>14287.28</v>
          </cell>
          <cell r="G76">
            <v>0</v>
          </cell>
          <cell r="H76">
            <v>14287.28</v>
          </cell>
          <cell r="I76">
            <v>0</v>
          </cell>
          <cell r="J76">
            <v>14287.28</v>
          </cell>
          <cell r="K76">
            <v>0</v>
          </cell>
        </row>
        <row r="77">
          <cell r="F77">
            <v>0</v>
          </cell>
          <cell r="G77">
            <v>0</v>
          </cell>
          <cell r="H77">
            <v>0</v>
          </cell>
          <cell r="I77">
            <v>0</v>
          </cell>
          <cell r="J77">
            <v>0</v>
          </cell>
          <cell r="K77">
            <v>1994.04</v>
          </cell>
        </row>
        <row r="78">
          <cell r="F78">
            <v>1525.72</v>
          </cell>
          <cell r="G78">
            <v>0</v>
          </cell>
          <cell r="H78">
            <v>1525.72</v>
          </cell>
          <cell r="I78">
            <v>0</v>
          </cell>
          <cell r="J78">
            <v>1525.72</v>
          </cell>
          <cell r="K78">
            <v>0</v>
          </cell>
        </row>
        <row r="79">
          <cell r="F79">
            <v>102.18</v>
          </cell>
          <cell r="G79">
            <v>0</v>
          </cell>
          <cell r="H79">
            <v>102.18</v>
          </cell>
          <cell r="I79">
            <v>0</v>
          </cell>
          <cell r="J79">
            <v>102.18</v>
          </cell>
          <cell r="K79">
            <v>0</v>
          </cell>
        </row>
        <row r="80">
          <cell r="F80">
            <v>9.0299999999999994</v>
          </cell>
          <cell r="G80">
            <v>0</v>
          </cell>
          <cell r="H80">
            <v>9.0299999999999994</v>
          </cell>
          <cell r="I80">
            <v>0</v>
          </cell>
          <cell r="J80">
            <v>9.0299999999999994</v>
          </cell>
          <cell r="K80">
            <v>0</v>
          </cell>
        </row>
        <row r="81">
          <cell r="F81">
            <v>0</v>
          </cell>
          <cell r="G81">
            <v>0</v>
          </cell>
          <cell r="H81">
            <v>0</v>
          </cell>
          <cell r="I81">
            <v>0</v>
          </cell>
          <cell r="J81">
            <v>0</v>
          </cell>
          <cell r="K81">
            <v>375</v>
          </cell>
        </row>
        <row r="82">
          <cell r="F82">
            <v>124.58</v>
          </cell>
          <cell r="G82">
            <v>0</v>
          </cell>
          <cell r="H82">
            <v>124.58</v>
          </cell>
          <cell r="I82">
            <v>0</v>
          </cell>
          <cell r="J82">
            <v>124.58</v>
          </cell>
          <cell r="K82">
            <v>5487.24</v>
          </cell>
        </row>
        <row r="83">
          <cell r="F83">
            <v>14.42</v>
          </cell>
          <cell r="G83">
            <v>0</v>
          </cell>
          <cell r="H83">
            <v>14.42</v>
          </cell>
          <cell r="I83">
            <v>0</v>
          </cell>
          <cell r="J83">
            <v>14.42</v>
          </cell>
          <cell r="K83">
            <v>6452.29</v>
          </cell>
        </row>
        <row r="84">
          <cell r="F84">
            <v>21871.58</v>
          </cell>
          <cell r="G84">
            <v>0</v>
          </cell>
          <cell r="H84">
            <v>21871.58</v>
          </cell>
          <cell r="I84">
            <v>0</v>
          </cell>
          <cell r="J84">
            <v>21871.58</v>
          </cell>
          <cell r="K84">
            <v>0</v>
          </cell>
        </row>
        <row r="85">
          <cell r="F85">
            <v>14581.05</v>
          </cell>
          <cell r="G85">
            <v>0</v>
          </cell>
          <cell r="H85">
            <v>14581.05</v>
          </cell>
          <cell r="I85">
            <v>0</v>
          </cell>
          <cell r="J85">
            <v>14581.05</v>
          </cell>
          <cell r="K85">
            <v>0</v>
          </cell>
        </row>
        <row r="86">
          <cell r="F86">
            <v>8524.08</v>
          </cell>
          <cell r="G86">
            <v>0</v>
          </cell>
          <cell r="H86">
            <v>8524.08</v>
          </cell>
          <cell r="I86">
            <v>0</v>
          </cell>
          <cell r="J86">
            <v>8524.08</v>
          </cell>
          <cell r="K86">
            <v>0</v>
          </cell>
        </row>
        <row r="87">
          <cell r="F87">
            <v>325716.09999999998</v>
          </cell>
          <cell r="G87">
            <v>0</v>
          </cell>
          <cell r="H87">
            <v>325716.09999999998</v>
          </cell>
          <cell r="I87">
            <v>0</v>
          </cell>
          <cell r="J87">
            <v>325716.09999999998</v>
          </cell>
          <cell r="K87">
            <v>24878.33</v>
          </cell>
        </row>
        <row r="88">
          <cell r="F88">
            <v>0</v>
          </cell>
          <cell r="G88">
            <v>0</v>
          </cell>
          <cell r="H88">
            <v>0</v>
          </cell>
          <cell r="I88">
            <v>0</v>
          </cell>
          <cell r="J88">
            <v>0</v>
          </cell>
          <cell r="K88">
            <v>4782.66</v>
          </cell>
        </row>
        <row r="89">
          <cell r="F89">
            <v>2639.43</v>
          </cell>
          <cell r="G89">
            <v>0</v>
          </cell>
          <cell r="H89">
            <v>2639.43</v>
          </cell>
          <cell r="I89">
            <v>0</v>
          </cell>
          <cell r="J89">
            <v>2639.43</v>
          </cell>
          <cell r="K89">
            <v>0</v>
          </cell>
        </row>
        <row r="90">
          <cell r="F90">
            <v>510</v>
          </cell>
          <cell r="G90">
            <v>0</v>
          </cell>
          <cell r="H90">
            <v>510</v>
          </cell>
          <cell r="I90">
            <v>0</v>
          </cell>
          <cell r="J90">
            <v>510</v>
          </cell>
          <cell r="K90">
            <v>0</v>
          </cell>
        </row>
        <row r="91">
          <cell r="F91">
            <v>0</v>
          </cell>
          <cell r="G91">
            <v>0</v>
          </cell>
          <cell r="H91">
            <v>0</v>
          </cell>
          <cell r="I91">
            <v>0</v>
          </cell>
          <cell r="J91">
            <v>0</v>
          </cell>
          <cell r="K91">
            <v>80</v>
          </cell>
        </row>
        <row r="92">
          <cell r="F92">
            <v>1001.11</v>
          </cell>
          <cell r="G92">
            <v>0</v>
          </cell>
          <cell r="H92">
            <v>1001.11</v>
          </cell>
          <cell r="I92">
            <v>0</v>
          </cell>
          <cell r="J92">
            <v>1001.11</v>
          </cell>
          <cell r="K92">
            <v>323.2</v>
          </cell>
        </row>
        <row r="93">
          <cell r="F93">
            <v>0</v>
          </cell>
          <cell r="G93">
            <v>0</v>
          </cell>
          <cell r="H93">
            <v>0</v>
          </cell>
          <cell r="I93">
            <v>0</v>
          </cell>
          <cell r="J93">
            <v>0</v>
          </cell>
          <cell r="K93">
            <v>0</v>
          </cell>
        </row>
        <row r="94">
          <cell r="F94">
            <v>0</v>
          </cell>
          <cell r="G94">
            <v>0</v>
          </cell>
          <cell r="H94">
            <v>0</v>
          </cell>
          <cell r="I94">
            <v>0</v>
          </cell>
          <cell r="J94">
            <v>0</v>
          </cell>
          <cell r="K94">
            <v>0</v>
          </cell>
        </row>
        <row r="95">
          <cell r="F95">
            <v>-2319.56</v>
          </cell>
          <cell r="G95">
            <v>0</v>
          </cell>
          <cell r="H95">
            <v>-2319.56</v>
          </cell>
          <cell r="I95">
            <v>0</v>
          </cell>
          <cell r="J95">
            <v>-2319.56</v>
          </cell>
          <cell r="K95">
            <v>-3186.13</v>
          </cell>
        </row>
        <row r="96">
          <cell r="F96">
            <v>-0.04</v>
          </cell>
          <cell r="G96">
            <v>0</v>
          </cell>
          <cell r="H96">
            <v>-0.04</v>
          </cell>
          <cell r="I96">
            <v>0</v>
          </cell>
          <cell r="J96">
            <v>-0.04</v>
          </cell>
          <cell r="K96">
            <v>-6298.82</v>
          </cell>
        </row>
        <row r="97">
          <cell r="F97">
            <v>0</v>
          </cell>
          <cell r="G97">
            <v>0</v>
          </cell>
          <cell r="H97">
            <v>0</v>
          </cell>
          <cell r="I97">
            <v>0</v>
          </cell>
          <cell r="J97">
            <v>0</v>
          </cell>
          <cell r="K97">
            <v>-522.26</v>
          </cell>
        </row>
        <row r="98">
          <cell r="F98">
            <v>-650713.30000000005</v>
          </cell>
          <cell r="G98">
            <v>0</v>
          </cell>
          <cell r="H98">
            <v>-650713.30000000005</v>
          </cell>
          <cell r="I98">
            <v>0</v>
          </cell>
          <cell r="J98">
            <v>-650713.30000000005</v>
          </cell>
          <cell r="K98">
            <v>0</v>
          </cell>
        </row>
        <row r="99">
          <cell r="F99">
            <v>-626687.29</v>
          </cell>
          <cell r="G99">
            <v>0</v>
          </cell>
          <cell r="H99">
            <v>-626687.29</v>
          </cell>
          <cell r="I99">
            <v>0</v>
          </cell>
          <cell r="J99">
            <v>-626687.29</v>
          </cell>
          <cell r="K99">
            <v>-328800</v>
          </cell>
        </row>
        <row r="100">
          <cell r="F100">
            <v>0</v>
          </cell>
          <cell r="G100">
            <v>0</v>
          </cell>
          <cell r="H100">
            <v>0</v>
          </cell>
          <cell r="I100">
            <v>0</v>
          </cell>
          <cell r="J100">
            <v>0</v>
          </cell>
          <cell r="K100">
            <v>0</v>
          </cell>
        </row>
        <row r="101">
          <cell r="F101">
            <v>-784443.78</v>
          </cell>
          <cell r="G101">
            <v>0</v>
          </cell>
          <cell r="H101">
            <v>-784443.78</v>
          </cell>
          <cell r="I101">
            <v>0</v>
          </cell>
          <cell r="J101">
            <v>-784443.78</v>
          </cell>
          <cell r="K101">
            <v>-221720.69</v>
          </cell>
        </row>
        <row r="103">
          <cell r="F103">
            <v>0</v>
          </cell>
          <cell r="G103">
            <v>0</v>
          </cell>
          <cell r="H103">
            <v>0</v>
          </cell>
          <cell r="I103">
            <v>0</v>
          </cell>
          <cell r="J103">
            <v>0</v>
          </cell>
          <cell r="K103">
            <v>0</v>
          </cell>
        </row>
        <row r="104">
          <cell r="F104">
            <v>-1.6298145055770874E-9</v>
          </cell>
          <cell r="G104">
            <v>0</v>
          </cell>
          <cell r="H104">
            <v>-1.6298145055770874E-9</v>
          </cell>
          <cell r="I104">
            <v>0</v>
          </cell>
          <cell r="J104">
            <v>-1.6298145055770874E-9</v>
          </cell>
          <cell r="K104">
            <v>-3.4924596548080444E-10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Resultado"/>
      <sheetName val="Patrimonio"/>
      <sheetName val="Flujo"/>
      <sheetName val="Balance Combinado"/>
      <sheetName val="Resultado Combinado"/>
      <sheetName val="Cuentas detalles"/>
      <sheetName val="GASTOS"/>
      <sheetName val="EFECTIVO"/>
      <sheetName val="afiliadas"/>
      <sheetName val="ANTICIPADOS"/>
      <sheetName val="PRESTAMOS"/>
      <sheetName val="GASTOS ACUM X PAGAR"/>
      <sheetName val="inventario"/>
      <sheetName val="Gastos-ISR"/>
      <sheetName val="Utilidades"/>
      <sheetName val="IR"/>
    </sheetNames>
    <sheetDataSet>
      <sheetData sheetId="0">
        <row r="21">
          <cell r="E21">
            <v>2771555</v>
          </cell>
        </row>
        <row r="24">
          <cell r="E24">
            <v>32350</v>
          </cell>
        </row>
      </sheetData>
      <sheetData sheetId="1"/>
      <sheetData sheetId="2"/>
      <sheetData sheetId="3"/>
      <sheetData sheetId="4"/>
      <sheetData sheetId="5"/>
      <sheetData sheetId="6">
        <row r="96">
          <cell r="G96">
            <v>83500</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Resultado"/>
      <sheetName val="Patrimonio"/>
      <sheetName val="Flujo"/>
      <sheetName val="Balance Combinado"/>
      <sheetName val="Resultado Combinado"/>
      <sheetName val="Notas"/>
      <sheetName val="Nota AFijo Comb"/>
      <sheetName val="Resultado Mensual IBSA 2015"/>
      <sheetName val="Tabla de Amortizacion"/>
      <sheetName val="Resultado Mensual CISA 2015"/>
      <sheetName val="Balance Mensual IBSA 2015"/>
      <sheetName val="Balance IBSA 2015"/>
      <sheetName val="Balance Mensual CISA 2015"/>
      <sheetName val="Balance CISA 2015"/>
      <sheetName val="Balance Sheet CISA 2014"/>
      <sheetName val="P&amp;L CISA 2014"/>
      <sheetName val="Mov. Act. Fijo"/>
      <sheetName val="Nota AFijo IB "/>
      <sheetName val="Resultados IBSA 2015"/>
      <sheetName val="Resultados  CISA 2015"/>
      <sheetName val="Intereses Leasing"/>
    </sheetNames>
    <sheetDataSet>
      <sheetData sheetId="0" refreshError="1">
        <row r="19">
          <cell r="C19">
            <v>31516565</v>
          </cell>
          <cell r="E19">
            <v>32370335</v>
          </cell>
        </row>
      </sheetData>
      <sheetData sheetId="1" refreshError="1">
        <row r="13">
          <cell r="C13">
            <v>-2177825</v>
          </cell>
        </row>
        <row r="22">
          <cell r="C22">
            <v>2280307.59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ACB1F-17C4-450F-8CD0-7FBE02535DDD}">
  <sheetPr>
    <tabColor theme="9" tint="-0.249977111117893"/>
  </sheetPr>
  <dimension ref="A1"/>
  <sheetViews>
    <sheetView workbookViewId="0">
      <selection activeCell="K29" sqref="K29"/>
    </sheetView>
  </sheetViews>
  <sheetFormatPr defaultColWidth="9" defaultRowHeight="15" x14ac:dyDescent="0.25"/>
  <cols>
    <col min="1" max="16384" width="9" style="22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2:D25"/>
  <sheetViews>
    <sheetView zoomScale="80" zoomScaleNormal="80" workbookViewId="0">
      <selection activeCell="B17" sqref="B17"/>
    </sheetView>
  </sheetViews>
  <sheetFormatPr defaultColWidth="11.5703125" defaultRowHeight="14.25" x14ac:dyDescent="0.2"/>
  <cols>
    <col min="1" max="1" width="14.28515625" style="132" customWidth="1"/>
    <col min="2" max="2" width="54.42578125" style="132" bestFit="1" customWidth="1"/>
    <col min="3" max="4" width="17.28515625" style="133" bestFit="1" customWidth="1"/>
    <col min="5" max="16384" width="11.5703125" style="132"/>
  </cols>
  <sheetData>
    <row r="2" spans="2:4" ht="15" x14ac:dyDescent="0.25">
      <c r="C2" s="93">
        <v>2017</v>
      </c>
      <c r="D2" s="93">
        <v>2016</v>
      </c>
    </row>
    <row r="3" spans="2:4" x14ac:dyDescent="0.2">
      <c r="B3" s="99" t="s">
        <v>7</v>
      </c>
      <c r="C3" s="134">
        <v>486576</v>
      </c>
      <c r="D3" s="134">
        <v>294586</v>
      </c>
    </row>
    <row r="4" spans="2:4" x14ac:dyDescent="0.2">
      <c r="B4" s="99" t="s">
        <v>11</v>
      </c>
      <c r="C4" s="134">
        <v>2429684</v>
      </c>
      <c r="D4" s="134">
        <v>7975022</v>
      </c>
    </row>
    <row r="5" spans="2:4" x14ac:dyDescent="0.2">
      <c r="B5" s="109" t="s">
        <v>35</v>
      </c>
      <c r="C5" s="135">
        <v>668975</v>
      </c>
      <c r="D5" s="135">
        <v>550063</v>
      </c>
    </row>
    <row r="6" spans="2:4" x14ac:dyDescent="0.2">
      <c r="B6" s="99" t="s">
        <v>13</v>
      </c>
      <c r="C6" s="134">
        <v>45421</v>
      </c>
      <c r="D6" s="134">
        <v>3755</v>
      </c>
    </row>
    <row r="7" spans="2:4" x14ac:dyDescent="0.2">
      <c r="B7" s="99" t="s">
        <v>15</v>
      </c>
      <c r="C7" s="134">
        <v>651930</v>
      </c>
      <c r="D7" s="134">
        <v>620083</v>
      </c>
    </row>
    <row r="8" spans="2:4" x14ac:dyDescent="0.2">
      <c r="B8" s="99" t="s">
        <v>16</v>
      </c>
      <c r="C8" s="134">
        <v>1010596</v>
      </c>
      <c r="D8" s="134">
        <v>1069744</v>
      </c>
    </row>
    <row r="9" spans="2:4" x14ac:dyDescent="0.2">
      <c r="B9" s="99" t="s">
        <v>25</v>
      </c>
      <c r="C9" s="135">
        <v>-434461</v>
      </c>
      <c r="D9" s="135">
        <v>-437319</v>
      </c>
    </row>
    <row r="10" spans="2:4" x14ac:dyDescent="0.2">
      <c r="B10" s="99" t="s">
        <v>26</v>
      </c>
      <c r="C10" s="134">
        <v>1043524</v>
      </c>
      <c r="D10" s="134">
        <v>2775277</v>
      </c>
    </row>
    <row r="11" spans="2:4" x14ac:dyDescent="0.2">
      <c r="B11" s="99" t="s">
        <v>27</v>
      </c>
      <c r="C11" s="134">
        <v>3191766</v>
      </c>
      <c r="D11" s="134">
        <v>0</v>
      </c>
    </row>
    <row r="12" spans="2:4" x14ac:dyDescent="0.2">
      <c r="B12" s="99" t="s">
        <v>28</v>
      </c>
      <c r="C12" s="134">
        <v>45669</v>
      </c>
      <c r="D12" s="134">
        <v>23673</v>
      </c>
    </row>
    <row r="13" spans="2:4" x14ac:dyDescent="0.2">
      <c r="B13" s="90" t="s">
        <v>30</v>
      </c>
      <c r="C13" s="134">
        <v>918215</v>
      </c>
      <c r="D13" s="134">
        <v>971327</v>
      </c>
    </row>
    <row r="14" spans="2:4" x14ac:dyDescent="0.2">
      <c r="B14" s="99" t="s">
        <v>24</v>
      </c>
      <c r="C14" s="134">
        <v>29327311</v>
      </c>
      <c r="D14" s="134">
        <v>29723091</v>
      </c>
    </row>
    <row r="15" spans="2:4" x14ac:dyDescent="0.2">
      <c r="B15" s="136" t="s">
        <v>8</v>
      </c>
      <c r="C15" s="137">
        <v>-2837687</v>
      </c>
      <c r="D15" s="137">
        <v>-2736686</v>
      </c>
    </row>
    <row r="16" spans="2:4" x14ac:dyDescent="0.2">
      <c r="B16" s="138" t="s">
        <v>10</v>
      </c>
      <c r="C16" s="137">
        <v>-175060</v>
      </c>
      <c r="D16" s="137">
        <v>-193831</v>
      </c>
    </row>
    <row r="17" spans="2:4" x14ac:dyDescent="0.2">
      <c r="B17" s="109" t="s">
        <v>12</v>
      </c>
      <c r="C17" s="135">
        <v>-8026690</v>
      </c>
      <c r="D17" s="135">
        <v>-9778022</v>
      </c>
    </row>
    <row r="18" spans="2:4" x14ac:dyDescent="0.2">
      <c r="B18" s="109" t="s">
        <v>14</v>
      </c>
      <c r="C18" s="135">
        <v>-1831803</v>
      </c>
      <c r="D18" s="135">
        <v>-2385514</v>
      </c>
    </row>
    <row r="19" spans="2:4" x14ac:dyDescent="0.2">
      <c r="B19" s="136" t="s">
        <v>21</v>
      </c>
      <c r="C19" s="137">
        <v>-12752016</v>
      </c>
      <c r="D19" s="137">
        <v>-15737014</v>
      </c>
    </row>
    <row r="20" spans="2:4" x14ac:dyDescent="0.2">
      <c r="B20" s="139" t="s">
        <v>10</v>
      </c>
      <c r="C20" s="137">
        <v>-90633</v>
      </c>
      <c r="D20" s="137">
        <v>-153017</v>
      </c>
    </row>
    <row r="21" spans="2:4" x14ac:dyDescent="0.2">
      <c r="B21" s="90" t="s">
        <v>23</v>
      </c>
      <c r="C21" s="135">
        <v>0</v>
      </c>
      <c r="D21" s="135">
        <v>-320000</v>
      </c>
    </row>
    <row r="22" spans="2:4" x14ac:dyDescent="0.2">
      <c r="B22" s="109" t="s">
        <v>34</v>
      </c>
      <c r="C22" s="135">
        <v>-10000</v>
      </c>
      <c r="D22" s="135">
        <v>-10000</v>
      </c>
    </row>
    <row r="23" spans="2:4" x14ac:dyDescent="0.2">
      <c r="B23" s="109" t="s">
        <v>36</v>
      </c>
      <c r="C23" s="135">
        <v>-14982002.649999999</v>
      </c>
      <c r="D23" s="135">
        <v>-13551516</v>
      </c>
    </row>
    <row r="24" spans="2:4" x14ac:dyDescent="0.2">
      <c r="B24" s="99" t="s">
        <v>18</v>
      </c>
      <c r="C24" s="134">
        <v>1320686</v>
      </c>
      <c r="D24" s="134">
        <v>1296298</v>
      </c>
    </row>
    <row r="25" spans="2:4" x14ac:dyDescent="0.2">
      <c r="C25" s="133">
        <f>SUM(C3:C24)</f>
        <v>0.35000000149011612</v>
      </c>
      <c r="D25" s="133">
        <f>SUM(D3:D24)</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208D2-C2A2-49F2-8F42-29EDC2C3F4FC}">
  <sheetPr>
    <tabColor rgb="FFFFFF00"/>
  </sheetPr>
  <dimension ref="A1:M50"/>
  <sheetViews>
    <sheetView showGridLines="0" topLeftCell="A3" zoomScale="80" zoomScaleNormal="80" workbookViewId="0">
      <selection activeCell="I25" sqref="I25"/>
    </sheetView>
  </sheetViews>
  <sheetFormatPr defaultColWidth="8.85546875" defaultRowHeight="14.25" x14ac:dyDescent="0.2"/>
  <cols>
    <col min="1" max="1" width="75.7109375" style="90" bestFit="1" customWidth="1"/>
    <col min="2" max="2" width="13.5703125" style="90" bestFit="1" customWidth="1"/>
    <col min="3" max="3" width="1.85546875" style="90" customWidth="1"/>
    <col min="4" max="4" width="15.5703125" style="90" customWidth="1"/>
    <col min="5" max="6" width="13" style="90" bestFit="1" customWidth="1"/>
    <col min="7" max="7" width="3.140625" style="90" customWidth="1"/>
    <col min="8" max="8" width="43.42578125" style="90" bestFit="1" customWidth="1"/>
    <col min="9" max="9" width="22.42578125" style="90" customWidth="1"/>
    <col min="10" max="10" width="1" style="90" customWidth="1"/>
    <col min="11" max="11" width="13.5703125" style="90" bestFit="1" customWidth="1"/>
    <col min="12" max="13" width="13" style="90" bestFit="1" customWidth="1"/>
    <col min="14" max="16384" width="8.85546875" style="90"/>
  </cols>
  <sheetData>
    <row r="1" spans="1:12" ht="15" x14ac:dyDescent="0.25">
      <c r="A1" s="88" t="s">
        <v>95</v>
      </c>
      <c r="B1" s="89"/>
      <c r="C1" s="89"/>
      <c r="D1" s="89"/>
      <c r="E1" s="89"/>
      <c r="F1" s="89"/>
      <c r="G1" s="89"/>
      <c r="H1" s="89"/>
      <c r="I1" s="89"/>
      <c r="J1" s="89"/>
      <c r="K1" s="89"/>
    </row>
    <row r="2" spans="1:12" x14ac:dyDescent="0.2">
      <c r="A2" s="89"/>
      <c r="B2" s="89"/>
      <c r="C2" s="89"/>
      <c r="D2" s="89"/>
      <c r="E2" s="89"/>
      <c r="F2" s="89"/>
      <c r="G2" s="89"/>
      <c r="H2" s="89"/>
      <c r="I2" s="89"/>
      <c r="J2" s="89"/>
      <c r="K2" s="89"/>
    </row>
    <row r="3" spans="1:12" ht="15" x14ac:dyDescent="0.25">
      <c r="A3" s="91" t="s">
        <v>0</v>
      </c>
      <c r="B3" s="89"/>
      <c r="C3" s="89"/>
      <c r="D3" s="89"/>
      <c r="E3" s="89"/>
      <c r="F3" s="89"/>
      <c r="G3" s="89"/>
      <c r="H3" s="89"/>
      <c r="I3" s="89"/>
      <c r="J3" s="89"/>
      <c r="K3" s="89"/>
    </row>
    <row r="4" spans="1:12" ht="15" x14ac:dyDescent="0.25">
      <c r="A4" s="91" t="s">
        <v>1</v>
      </c>
      <c r="B4" s="89"/>
      <c r="C4" s="89"/>
      <c r="D4" s="89"/>
      <c r="E4" s="89"/>
      <c r="F4" s="89"/>
      <c r="G4" s="89"/>
      <c r="H4" s="89"/>
      <c r="I4" s="89"/>
      <c r="J4" s="89"/>
      <c r="K4" s="89"/>
    </row>
    <row r="5" spans="1:12" x14ac:dyDescent="0.2">
      <c r="A5" s="89"/>
      <c r="B5" s="92"/>
      <c r="C5" s="92"/>
      <c r="D5" s="92"/>
      <c r="E5" s="92"/>
      <c r="F5" s="92"/>
      <c r="G5" s="92"/>
      <c r="H5" s="92"/>
      <c r="I5" s="92"/>
      <c r="J5" s="92"/>
      <c r="K5" s="92"/>
    </row>
    <row r="6" spans="1:12" ht="15" x14ac:dyDescent="0.25">
      <c r="A6" s="91" t="s">
        <v>2</v>
      </c>
      <c r="B6" s="93">
        <v>2017</v>
      </c>
      <c r="C6" s="94"/>
      <c r="D6" s="93">
        <v>2016</v>
      </c>
      <c r="E6" s="93"/>
      <c r="F6" s="93" t="s">
        <v>96</v>
      </c>
      <c r="G6" s="93"/>
      <c r="H6" s="91" t="s">
        <v>4</v>
      </c>
      <c r="I6" s="93">
        <v>2017</v>
      </c>
      <c r="J6" s="94"/>
      <c r="K6" s="93">
        <v>2016</v>
      </c>
      <c r="L6" s="93" t="s">
        <v>97</v>
      </c>
    </row>
    <row r="7" spans="1:12" ht="15" x14ac:dyDescent="0.25">
      <c r="A7" s="89"/>
      <c r="B7" s="95"/>
      <c r="C7" s="96"/>
      <c r="D7" s="95"/>
      <c r="E7" s="96"/>
      <c r="F7" s="96"/>
      <c r="G7" s="96"/>
      <c r="H7" s="97"/>
      <c r="I7" s="95"/>
      <c r="J7" s="96"/>
      <c r="K7" s="95"/>
    </row>
    <row r="8" spans="1:12" ht="15" x14ac:dyDescent="0.25">
      <c r="A8" s="178" t="s">
        <v>5</v>
      </c>
      <c r="E8" s="96"/>
      <c r="F8" s="96"/>
      <c r="G8" s="96"/>
      <c r="H8" s="98" t="s">
        <v>6</v>
      </c>
    </row>
    <row r="9" spans="1:12" x14ac:dyDescent="0.2">
      <c r="A9" s="179" t="s">
        <v>7</v>
      </c>
      <c r="B9" s="100">
        <f>+'Balance Comprobación'!C3</f>
        <v>486576</v>
      </c>
      <c r="D9" s="100">
        <f>+'Balance Comprobación'!D3</f>
        <v>294586</v>
      </c>
      <c r="E9" s="101">
        <f>+B9-D9</f>
        <v>191990</v>
      </c>
      <c r="F9" s="101">
        <f t="shared" ref="F9:F31" si="0">+B9-D9</f>
        <v>191990</v>
      </c>
      <c r="G9" s="101"/>
      <c r="H9" s="102" t="s">
        <v>8</v>
      </c>
      <c r="I9" s="103">
        <f>-'Balance Comprobación'!C15</f>
        <v>2837687</v>
      </c>
      <c r="J9" s="103"/>
      <c r="K9" s="103">
        <f>-'Balance Comprobación'!D15</f>
        <v>2736686</v>
      </c>
      <c r="L9" s="104">
        <f>+I9-K9</f>
        <v>101001</v>
      </c>
    </row>
    <row r="10" spans="1:12" ht="15" customHeight="1" x14ac:dyDescent="0.2">
      <c r="A10" s="179" t="s">
        <v>9</v>
      </c>
      <c r="B10" s="100"/>
      <c r="C10" s="100"/>
      <c r="D10" s="100"/>
      <c r="E10" s="101">
        <f t="shared" ref="E10:E34" si="1">D10-B10</f>
        <v>0</v>
      </c>
      <c r="F10" s="101">
        <f t="shared" si="0"/>
        <v>0</v>
      </c>
      <c r="G10" s="101"/>
      <c r="H10" s="107" t="s">
        <v>10</v>
      </c>
      <c r="I10" s="103">
        <f>-'Balance Comprobación'!C20</f>
        <v>90633</v>
      </c>
      <c r="J10" s="108"/>
      <c r="K10" s="103">
        <f>-'Balance Comprobación'!D20</f>
        <v>153017</v>
      </c>
      <c r="L10" s="104">
        <f>+I10-K10</f>
        <v>-62384</v>
      </c>
    </row>
    <row r="11" spans="1:12" x14ac:dyDescent="0.2">
      <c r="A11" s="180" t="s">
        <v>11</v>
      </c>
      <c r="B11" s="100">
        <f>+'Balance Comprobación'!C4</f>
        <v>2429684</v>
      </c>
      <c r="D11" s="100">
        <f>+'Balance Comprobación'!D4</f>
        <v>7975022</v>
      </c>
      <c r="E11" s="101">
        <f>+B11-D11</f>
        <v>-5545338</v>
      </c>
      <c r="F11" s="101">
        <f t="shared" si="0"/>
        <v>-5545338</v>
      </c>
      <c r="G11" s="101"/>
      <c r="H11" s="109" t="s">
        <v>12</v>
      </c>
      <c r="I11" s="101">
        <f>-'Balance Comprobación'!C17</f>
        <v>8026690</v>
      </c>
      <c r="J11" s="101"/>
      <c r="K11" s="101">
        <f>-'Balance Comprobación'!D17</f>
        <v>9778022</v>
      </c>
      <c r="L11" s="104">
        <f>+I11-K11</f>
        <v>-1751332</v>
      </c>
    </row>
    <row r="12" spans="1:12" x14ac:dyDescent="0.2">
      <c r="A12" s="180" t="s">
        <v>13</v>
      </c>
      <c r="B12" s="100">
        <f>+'Balance Comprobación'!C6</f>
        <v>45421</v>
      </c>
      <c r="D12" s="100">
        <f>+'Balance Comprobación'!D6</f>
        <v>3755</v>
      </c>
      <c r="E12" s="101">
        <f>+B12-D12</f>
        <v>41666</v>
      </c>
      <c r="F12" s="101">
        <f t="shared" si="0"/>
        <v>41666</v>
      </c>
      <c r="G12" s="101"/>
      <c r="H12" s="109" t="s">
        <v>14</v>
      </c>
      <c r="I12" s="110">
        <f>-'Balance Comprobación'!C18</f>
        <v>1831803</v>
      </c>
      <c r="J12" s="101"/>
      <c r="K12" s="110">
        <f>-'Balance Comprobación'!D18</f>
        <v>2385514</v>
      </c>
      <c r="L12" s="104">
        <f>+I12-K12</f>
        <v>-553711</v>
      </c>
    </row>
    <row r="13" spans="1:12" ht="16.5" x14ac:dyDescent="0.35">
      <c r="A13" s="179" t="s">
        <v>15</v>
      </c>
      <c r="B13" s="100">
        <f>+'Balance Comprobación'!C7</f>
        <v>651930</v>
      </c>
      <c r="D13" s="100">
        <f>+'Balance Comprobación'!D7</f>
        <v>620083</v>
      </c>
      <c r="E13" s="101">
        <f>+B13-D13</f>
        <v>31847</v>
      </c>
      <c r="F13" s="101">
        <f t="shared" si="0"/>
        <v>31847</v>
      </c>
      <c r="G13" s="101"/>
      <c r="H13" s="109"/>
      <c r="I13" s="111"/>
      <c r="J13" s="101"/>
      <c r="K13" s="111"/>
      <c r="L13" s="104"/>
    </row>
    <row r="14" spans="1:12" ht="16.5" x14ac:dyDescent="0.35">
      <c r="A14" s="179" t="s">
        <v>16</v>
      </c>
      <c r="B14" s="100">
        <f>+'Balance Comprobación'!C8</f>
        <v>1010596</v>
      </c>
      <c r="D14" s="100">
        <f>+'Balance Comprobación'!D8</f>
        <v>1069744</v>
      </c>
      <c r="E14" s="101">
        <f>+B14-D14</f>
        <v>-59148</v>
      </c>
      <c r="F14" s="101">
        <f t="shared" si="0"/>
        <v>-59148</v>
      </c>
      <c r="G14" s="101"/>
      <c r="H14" s="112" t="s">
        <v>17</v>
      </c>
      <c r="I14" s="113">
        <f>SUM(I9:I12)</f>
        <v>12786813</v>
      </c>
      <c r="J14" s="114"/>
      <c r="K14" s="113">
        <f>SUM(K9:K12)</f>
        <v>15053239</v>
      </c>
      <c r="L14" s="104">
        <f>+I14-K14</f>
        <v>-2266426</v>
      </c>
    </row>
    <row r="15" spans="1:12" ht="16.5" x14ac:dyDescent="0.35">
      <c r="A15" s="179" t="s">
        <v>18</v>
      </c>
      <c r="B15" s="110">
        <f>+'Balance Comprobación'!C24</f>
        <v>1320686</v>
      </c>
      <c r="C15" s="114"/>
      <c r="D15" s="110">
        <f>+'Balance Comprobación'!D24</f>
        <v>1296298</v>
      </c>
      <c r="E15" s="101">
        <f>+B15-D15</f>
        <v>24388</v>
      </c>
      <c r="F15" s="101">
        <f t="shared" si="0"/>
        <v>24388</v>
      </c>
      <c r="G15" s="101"/>
      <c r="L15" s="104"/>
    </row>
    <row r="16" spans="1:12" ht="15" x14ac:dyDescent="0.25">
      <c r="A16" s="181"/>
      <c r="E16" s="101"/>
      <c r="F16" s="101">
        <f t="shared" si="0"/>
        <v>0</v>
      </c>
      <c r="G16" s="101"/>
      <c r="H16" s="98" t="s">
        <v>19</v>
      </c>
      <c r="I16" s="89"/>
      <c r="J16" s="89"/>
      <c r="K16" s="89"/>
      <c r="L16" s="104"/>
    </row>
    <row r="17" spans="1:13" ht="15" customHeight="1" x14ac:dyDescent="0.2">
      <c r="A17" s="182" t="s">
        <v>20</v>
      </c>
      <c r="B17" s="113">
        <f>SUM(B9:B15)</f>
        <v>5944893</v>
      </c>
      <c r="C17" s="96"/>
      <c r="D17" s="113">
        <f>SUM(D9:D15)</f>
        <v>11259488</v>
      </c>
      <c r="E17" s="101">
        <f>+B17-D17</f>
        <v>-5314595</v>
      </c>
      <c r="F17" s="101">
        <f t="shared" si="0"/>
        <v>-5314595</v>
      </c>
      <c r="G17" s="101"/>
      <c r="H17" s="89" t="s">
        <v>21</v>
      </c>
      <c r="I17" s="101">
        <f>-'Balance Comprobación'!C19</f>
        <v>12752016</v>
      </c>
      <c r="J17" s="89"/>
      <c r="K17" s="101">
        <f>-'Balance Comprobación'!D19</f>
        <v>15737014</v>
      </c>
      <c r="L17" s="104">
        <f t="shared" ref="L17:L25" si="2">+I17-K17</f>
        <v>-2984998</v>
      </c>
      <c r="M17" s="104">
        <f>L9+L17</f>
        <v>-2883997</v>
      </c>
    </row>
    <row r="18" spans="1:13" ht="15" customHeight="1" x14ac:dyDescent="0.2">
      <c r="A18" s="181"/>
      <c r="E18" s="101"/>
      <c r="F18" s="101">
        <f t="shared" si="0"/>
        <v>0</v>
      </c>
      <c r="G18" s="101"/>
      <c r="H18" s="109" t="s">
        <v>10</v>
      </c>
      <c r="I18" s="101">
        <f>-'Balance Comprobación'!C16</f>
        <v>175060</v>
      </c>
      <c r="J18" s="89"/>
      <c r="K18" s="101">
        <f>-'Balance Comprobación'!D16</f>
        <v>193831</v>
      </c>
      <c r="L18" s="104">
        <f t="shared" si="2"/>
        <v>-18771</v>
      </c>
      <c r="M18" s="104">
        <f>-L10-L18</f>
        <v>81155</v>
      </c>
    </row>
    <row r="19" spans="1:13" ht="15" x14ac:dyDescent="0.25">
      <c r="A19" s="178" t="s">
        <v>22</v>
      </c>
      <c r="B19" s="96"/>
      <c r="C19" s="96"/>
      <c r="D19" s="96"/>
      <c r="E19" s="101"/>
      <c r="F19" s="101">
        <f t="shared" si="0"/>
        <v>0</v>
      </c>
      <c r="G19" s="101"/>
      <c r="H19" s="90" t="s">
        <v>23</v>
      </c>
      <c r="I19" s="101">
        <f>-'Balance Comprobación'!C21</f>
        <v>0</v>
      </c>
      <c r="J19" s="89"/>
      <c r="K19" s="101">
        <f>-'Balance Comprobación'!D21</f>
        <v>320000</v>
      </c>
      <c r="L19" s="104">
        <f t="shared" si="2"/>
        <v>-320000</v>
      </c>
      <c r="M19" s="104">
        <f>L11+L19</f>
        <v>-2071332</v>
      </c>
    </row>
    <row r="20" spans="1:13" x14ac:dyDescent="0.2">
      <c r="A20" s="179" t="s">
        <v>24</v>
      </c>
      <c r="B20" s="100">
        <f>+'Balance Comprobación'!C14</f>
        <v>29327311</v>
      </c>
      <c r="C20" s="116"/>
      <c r="D20" s="100">
        <f>+'Balance Comprobación'!D14</f>
        <v>29723091</v>
      </c>
      <c r="E20" s="101">
        <f t="shared" ref="E20:E24" si="3">+B20-D20</f>
        <v>-395780</v>
      </c>
      <c r="F20" s="101">
        <f t="shared" si="0"/>
        <v>-395780</v>
      </c>
      <c r="G20" s="101"/>
      <c r="H20" s="99" t="s">
        <v>25</v>
      </c>
      <c r="I20" s="110">
        <f>-'Balance Comprobación'!C9</f>
        <v>434461</v>
      </c>
      <c r="J20" s="96"/>
      <c r="K20" s="110">
        <f>-'Balance Comprobación'!D9</f>
        <v>437319</v>
      </c>
      <c r="L20" s="104">
        <f t="shared" si="2"/>
        <v>-2858</v>
      </c>
      <c r="M20" s="104"/>
    </row>
    <row r="21" spans="1:13" ht="16.5" x14ac:dyDescent="0.35">
      <c r="A21" s="179" t="s">
        <v>26</v>
      </c>
      <c r="B21" s="100">
        <f>+'Balance Comprobación'!C10</f>
        <v>1043524</v>
      </c>
      <c r="C21" s="116"/>
      <c r="D21" s="100">
        <f>+'Balance Comprobación'!D10</f>
        <v>2775277</v>
      </c>
      <c r="E21" s="101">
        <f t="shared" si="3"/>
        <v>-1731753</v>
      </c>
      <c r="F21" s="101">
        <f t="shared" si="0"/>
        <v>-1731753</v>
      </c>
      <c r="G21" s="101"/>
      <c r="H21" s="99"/>
      <c r="I21" s="114"/>
      <c r="J21" s="96"/>
      <c r="K21" s="114"/>
      <c r="L21" s="104"/>
    </row>
    <row r="22" spans="1:13" ht="16.5" x14ac:dyDescent="0.35">
      <c r="A22" s="99" t="s">
        <v>27</v>
      </c>
      <c r="B22" s="96">
        <f>+'Balance Comprobación'!C11</f>
        <v>3191766</v>
      </c>
      <c r="C22" s="116"/>
      <c r="D22" s="100">
        <v>0</v>
      </c>
      <c r="E22" s="101">
        <f t="shared" si="3"/>
        <v>3191766</v>
      </c>
      <c r="F22" s="101">
        <f t="shared" si="0"/>
        <v>3191766</v>
      </c>
      <c r="G22" s="101"/>
      <c r="H22" s="99"/>
      <c r="I22" s="114"/>
      <c r="J22" s="96"/>
      <c r="K22" s="114"/>
      <c r="L22" s="104"/>
    </row>
    <row r="23" spans="1:13" ht="16.5" x14ac:dyDescent="0.35">
      <c r="A23" s="99" t="s">
        <v>28</v>
      </c>
      <c r="B23" s="96">
        <f>+'Balance Comprobación'!C12</f>
        <v>45669</v>
      </c>
      <c r="D23" s="100">
        <f>+'Balance Comprobación'!D12</f>
        <v>23673</v>
      </c>
      <c r="E23" s="101">
        <f t="shared" si="3"/>
        <v>21996</v>
      </c>
      <c r="F23" s="101">
        <f t="shared" si="0"/>
        <v>21996</v>
      </c>
      <c r="G23" s="101"/>
      <c r="H23" s="117" t="s">
        <v>29</v>
      </c>
      <c r="I23" s="110">
        <f>SUM(I17:I21)</f>
        <v>13361537</v>
      </c>
      <c r="J23" s="118"/>
      <c r="K23" s="110">
        <f>SUM(K17:K21)</f>
        <v>16688164</v>
      </c>
      <c r="L23" s="104">
        <f t="shared" si="2"/>
        <v>-3326627</v>
      </c>
    </row>
    <row r="24" spans="1:13" x14ac:dyDescent="0.2">
      <c r="A24" s="90" t="s">
        <v>30</v>
      </c>
      <c r="B24" s="110">
        <f>+'Balance Comprobación'!C13</f>
        <v>918215</v>
      </c>
      <c r="D24" s="110">
        <f>+'Balance Comprobación'!D13</f>
        <v>971327</v>
      </c>
      <c r="E24" s="101">
        <f t="shared" si="3"/>
        <v>-53112</v>
      </c>
      <c r="F24" s="101">
        <f t="shared" si="0"/>
        <v>-53112</v>
      </c>
      <c r="G24" s="101"/>
      <c r="L24" s="104"/>
    </row>
    <row r="25" spans="1:13" ht="16.5" x14ac:dyDescent="0.35">
      <c r="A25" s="119"/>
      <c r="E25" s="101"/>
      <c r="F25" s="101">
        <f t="shared" si="0"/>
        <v>0</v>
      </c>
      <c r="G25" s="101"/>
      <c r="H25" s="112" t="s">
        <v>31</v>
      </c>
      <c r="I25" s="110">
        <f>+I14+I23</f>
        <v>26148350</v>
      </c>
      <c r="J25" s="118"/>
      <c r="K25" s="110">
        <f>+K14+K23</f>
        <v>31741403</v>
      </c>
      <c r="L25" s="104">
        <f t="shared" si="2"/>
        <v>-5593053</v>
      </c>
    </row>
    <row r="26" spans="1:13" x14ac:dyDescent="0.2">
      <c r="A26" s="89" t="s">
        <v>32</v>
      </c>
      <c r="B26" s="96">
        <f>SUM(B20:B25)</f>
        <v>34526485</v>
      </c>
      <c r="C26" s="96"/>
      <c r="D26" s="96">
        <f>SUM(D20:D25)</f>
        <v>33493368</v>
      </c>
      <c r="E26" s="101"/>
      <c r="F26" s="101">
        <f t="shared" si="0"/>
        <v>1033117</v>
      </c>
      <c r="G26" s="101"/>
      <c r="L26" s="104"/>
    </row>
    <row r="27" spans="1:13" ht="17.25" customHeight="1" x14ac:dyDescent="0.2">
      <c r="E27" s="101"/>
      <c r="F27" s="101">
        <f t="shared" si="0"/>
        <v>0</v>
      </c>
      <c r="G27" s="101"/>
      <c r="H27" s="121" t="s">
        <v>33</v>
      </c>
      <c r="I27" s="101"/>
      <c r="J27" s="116"/>
      <c r="K27" s="101"/>
      <c r="L27" s="104"/>
    </row>
    <row r="28" spans="1:13" x14ac:dyDescent="0.2">
      <c r="E28" s="101"/>
      <c r="F28" s="101">
        <f t="shared" si="0"/>
        <v>0</v>
      </c>
      <c r="G28" s="101"/>
      <c r="H28" s="109" t="s">
        <v>34</v>
      </c>
      <c r="I28" s="101">
        <f>-'Balance Comprobación'!C22</f>
        <v>10000</v>
      </c>
      <c r="J28" s="116"/>
      <c r="K28" s="101">
        <f>-'Balance Comprobación'!D22</f>
        <v>10000</v>
      </c>
      <c r="L28" s="104">
        <f t="shared" ref="L28:L32" si="4">+I28-K28</f>
        <v>0</v>
      </c>
    </row>
    <row r="29" spans="1:13" x14ac:dyDescent="0.2">
      <c r="E29" s="101"/>
      <c r="F29" s="101">
        <f t="shared" si="0"/>
        <v>0</v>
      </c>
      <c r="G29" s="101"/>
      <c r="H29" s="109" t="s">
        <v>35</v>
      </c>
      <c r="I29" s="96">
        <f>-'Balance Comprobación'!C5</f>
        <v>-668975</v>
      </c>
      <c r="J29" s="122"/>
      <c r="K29" s="96">
        <f>-'Balance Comprobación'!D5</f>
        <v>-550063</v>
      </c>
      <c r="L29" s="104">
        <f t="shared" si="4"/>
        <v>-118912</v>
      </c>
    </row>
    <row r="30" spans="1:13" x14ac:dyDescent="0.2">
      <c r="E30" s="101"/>
      <c r="F30" s="101">
        <f t="shared" si="0"/>
        <v>0</v>
      </c>
      <c r="G30" s="101"/>
      <c r="H30" s="109" t="s">
        <v>36</v>
      </c>
      <c r="I30" s="110">
        <f>-'Balance Comprobación'!C23</f>
        <v>14982002.649999999</v>
      </c>
      <c r="J30" s="96"/>
      <c r="K30" s="110">
        <f>-'Balance Comprobación'!D23</f>
        <v>13551516</v>
      </c>
      <c r="L30" s="104">
        <f t="shared" si="4"/>
        <v>1430486.6499999985</v>
      </c>
      <c r="M30" s="123">
        <f>+K32+Resultado!F22-'Problema No. 1 - Balance'!I32</f>
        <v>118911.00000000186</v>
      </c>
    </row>
    <row r="31" spans="1:13" ht="16.5" x14ac:dyDescent="0.35">
      <c r="E31" s="101"/>
      <c r="F31" s="101">
        <f t="shared" si="0"/>
        <v>0</v>
      </c>
      <c r="G31" s="101"/>
      <c r="H31" s="109"/>
      <c r="I31" s="114"/>
      <c r="J31" s="114"/>
      <c r="K31" s="114"/>
      <c r="L31" s="104">
        <f t="shared" ref="L31:L33" si="5">I31-K31</f>
        <v>0</v>
      </c>
    </row>
    <row r="32" spans="1:13" ht="16.5" x14ac:dyDescent="0.35">
      <c r="B32" s="110" t="s">
        <v>37</v>
      </c>
      <c r="C32" s="114"/>
      <c r="D32" s="110" t="s">
        <v>37</v>
      </c>
      <c r="E32" s="101"/>
      <c r="F32" s="101">
        <f>IFERROR(+B32-D32,)</f>
        <v>0</v>
      </c>
      <c r="G32" s="101"/>
      <c r="H32" s="117" t="s">
        <v>38</v>
      </c>
      <c r="I32" s="110">
        <f>SUM(I27:I31)</f>
        <v>14323027.649999999</v>
      </c>
      <c r="J32" s="96"/>
      <c r="K32" s="110">
        <f>SUM(K27:K31)</f>
        <v>13011453</v>
      </c>
      <c r="L32" s="104">
        <f t="shared" si="4"/>
        <v>1311574.6499999985</v>
      </c>
    </row>
    <row r="33" spans="1:12" x14ac:dyDescent="0.2">
      <c r="E33" s="101"/>
      <c r="F33" s="101">
        <f>+B33-D33</f>
        <v>0</v>
      </c>
      <c r="G33" s="101"/>
      <c r="L33" s="104">
        <f t="shared" si="5"/>
        <v>0</v>
      </c>
    </row>
    <row r="34" spans="1:12" ht="17.25" thickBot="1" x14ac:dyDescent="0.4">
      <c r="A34" s="98" t="s">
        <v>39</v>
      </c>
      <c r="B34" s="124">
        <f>B17+B26</f>
        <v>40471378</v>
      </c>
      <c r="C34" s="125"/>
      <c r="D34" s="124">
        <f>D17+D26</f>
        <v>44752856</v>
      </c>
      <c r="E34" s="101">
        <f t="shared" si="1"/>
        <v>4281478</v>
      </c>
      <c r="F34" s="101">
        <f>+B34-D34</f>
        <v>-4281478</v>
      </c>
      <c r="G34" s="101"/>
      <c r="H34" s="98" t="s">
        <v>40</v>
      </c>
      <c r="I34" s="124">
        <f>I25+I32</f>
        <v>40471377.649999999</v>
      </c>
      <c r="J34" s="126"/>
      <c r="K34" s="124">
        <f>K25+K32</f>
        <v>44752856</v>
      </c>
      <c r="L34" s="104">
        <f>+I34-K34</f>
        <v>-4281478.3500000015</v>
      </c>
    </row>
    <row r="35" spans="1:12" x14ac:dyDescent="0.2">
      <c r="E35" s="96"/>
      <c r="F35" s="96"/>
      <c r="G35" s="96"/>
      <c r="I35" s="127"/>
      <c r="K35" s="127"/>
    </row>
    <row r="36" spans="1:12" x14ac:dyDescent="0.2">
      <c r="E36" s="96"/>
      <c r="F36" s="96"/>
      <c r="G36" s="96"/>
    </row>
    <row r="37" spans="1:12" x14ac:dyDescent="0.2">
      <c r="A37" s="89" t="s">
        <v>41</v>
      </c>
      <c r="B37" s="89"/>
      <c r="C37" s="89"/>
      <c r="D37" s="89"/>
      <c r="I37" s="128"/>
      <c r="K37" s="104"/>
      <c r="L37" s="104">
        <f>+L34-F34</f>
        <v>-0.35000000149011612</v>
      </c>
    </row>
    <row r="38" spans="1:12" x14ac:dyDescent="0.2">
      <c r="I38" s="128"/>
    </row>
    <row r="39" spans="1:12" x14ac:dyDescent="0.2">
      <c r="I39" s="128"/>
      <c r="K39" s="104"/>
    </row>
    <row r="40" spans="1:12" x14ac:dyDescent="0.2">
      <c r="I40" s="128"/>
    </row>
    <row r="41" spans="1:12" ht="15" x14ac:dyDescent="0.25">
      <c r="A41" s="183"/>
      <c r="I41" s="128"/>
    </row>
    <row r="42" spans="1:12" ht="15" x14ac:dyDescent="0.25">
      <c r="H42" s="97"/>
      <c r="I42" s="130"/>
      <c r="J42" s="96"/>
      <c r="K42" s="96"/>
    </row>
    <row r="45" spans="1:12" x14ac:dyDescent="0.2">
      <c r="I45" s="131"/>
    </row>
    <row r="46" spans="1:12" x14ac:dyDescent="0.2">
      <c r="I46" s="131"/>
    </row>
    <row r="47" spans="1:12" x14ac:dyDescent="0.2">
      <c r="I47" s="131"/>
    </row>
    <row r="48" spans="1:12" x14ac:dyDescent="0.2">
      <c r="I48" s="131"/>
    </row>
    <row r="49" spans="9:9" x14ac:dyDescent="0.2">
      <c r="I49" s="131"/>
    </row>
    <row r="50" spans="9:9" x14ac:dyDescent="0.2">
      <c r="I50" s="131"/>
    </row>
  </sheetData>
  <pageMargins left="0.51181102362204722" right="0.51181102362204722" top="0.70866141732283472" bottom="0.6692913385826772" header="0" footer="0.51181102362204722"/>
  <pageSetup scale="75" orientation="landscape" r:id="rId1"/>
  <headerFooter alignWithMargins="0">
    <oddFooter>&amp;C&amp;"Arial,Normal"&amp;10- 3 -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L30"/>
  <sheetViews>
    <sheetView showGridLines="0" zoomScale="80" zoomScaleNormal="80" workbookViewId="0">
      <selection activeCell="G9" sqref="G9"/>
    </sheetView>
  </sheetViews>
  <sheetFormatPr defaultColWidth="8.85546875" defaultRowHeight="14.25" x14ac:dyDescent="0.2"/>
  <cols>
    <col min="1" max="1" width="51.7109375" style="90" customWidth="1"/>
    <col min="2" max="3" width="15.85546875" style="90" customWidth="1"/>
    <col min="4" max="4" width="2.140625" style="90" customWidth="1"/>
    <col min="5" max="5" width="0.140625" style="90" customWidth="1"/>
    <col min="6" max="6" width="17" style="90" bestFit="1" customWidth="1"/>
    <col min="7" max="7" width="13.7109375" style="90" bestFit="1" customWidth="1"/>
    <col min="8" max="9" width="19.140625" style="90" customWidth="1"/>
    <col min="10" max="11" width="17" style="90" bestFit="1" customWidth="1"/>
    <col min="12" max="16384" width="8.85546875" style="90"/>
  </cols>
  <sheetData>
    <row r="1" spans="1:12" ht="15" x14ac:dyDescent="0.25">
      <c r="A1" s="88" t="s">
        <v>95</v>
      </c>
      <c r="B1" s="140"/>
      <c r="C1" s="141"/>
      <c r="D1" s="141"/>
      <c r="E1" s="141"/>
      <c r="F1" s="141"/>
    </row>
    <row r="2" spans="1:12" ht="15" x14ac:dyDescent="0.25">
      <c r="A2" s="141"/>
      <c r="B2" s="142"/>
      <c r="C2" s="141"/>
      <c r="D2" s="141"/>
      <c r="E2" s="141"/>
      <c r="F2" s="141"/>
    </row>
    <row r="3" spans="1:12" ht="15" x14ac:dyDescent="0.25">
      <c r="A3" s="91" t="s">
        <v>42</v>
      </c>
      <c r="B3" s="93"/>
      <c r="C3" s="141"/>
      <c r="D3" s="141"/>
      <c r="E3" s="141"/>
      <c r="F3" s="141"/>
    </row>
    <row r="4" spans="1:12" ht="15" x14ac:dyDescent="0.25">
      <c r="A4" s="91" t="s">
        <v>43</v>
      </c>
      <c r="B4" s="93"/>
      <c r="C4" s="141"/>
      <c r="D4" s="141"/>
      <c r="E4" s="141"/>
      <c r="F4" s="141"/>
      <c r="I4" s="143"/>
    </row>
    <row r="5" spans="1:12" ht="15" x14ac:dyDescent="0.25">
      <c r="A5" s="141"/>
      <c r="B5" s="142"/>
      <c r="C5" s="144"/>
      <c r="D5" s="144"/>
      <c r="E5" s="144"/>
      <c r="F5" s="141"/>
      <c r="I5" s="143"/>
    </row>
    <row r="6" spans="1:12" ht="15" x14ac:dyDescent="0.25">
      <c r="A6" s="91"/>
      <c r="B6" s="145" t="s">
        <v>3</v>
      </c>
      <c r="C6" s="145">
        <v>2017</v>
      </c>
      <c r="D6" s="146"/>
      <c r="E6" s="145">
        <v>2016</v>
      </c>
      <c r="F6" s="145">
        <v>2017</v>
      </c>
      <c r="G6" s="145">
        <v>2016</v>
      </c>
      <c r="I6" s="143"/>
    </row>
    <row r="7" spans="1:12" x14ac:dyDescent="0.2">
      <c r="A7" s="89"/>
      <c r="B7" s="147"/>
      <c r="C7" s="96"/>
      <c r="D7" s="96"/>
      <c r="E7" s="96"/>
      <c r="F7" s="96"/>
      <c r="H7" s="230" t="s">
        <v>107</v>
      </c>
      <c r="I7" s="230"/>
      <c r="J7" s="229" t="s">
        <v>106</v>
      </c>
      <c r="K7" s="229"/>
    </row>
    <row r="8" spans="1:12" x14ac:dyDescent="0.2">
      <c r="A8" s="89" t="s">
        <v>44</v>
      </c>
      <c r="B8" s="147"/>
      <c r="C8" s="96">
        <v>43658008</v>
      </c>
      <c r="D8" s="96"/>
      <c r="E8" s="96">
        <v>43894314</v>
      </c>
      <c r="F8" s="148">
        <f>+C8</f>
        <v>43658008</v>
      </c>
      <c r="G8" s="123">
        <f>+E8</f>
        <v>43894314</v>
      </c>
      <c r="H8" s="230"/>
      <c r="I8" s="230"/>
      <c r="J8" s="229"/>
      <c r="K8" s="229"/>
    </row>
    <row r="9" spans="1:12" x14ac:dyDescent="0.2">
      <c r="A9" s="89" t="s">
        <v>45</v>
      </c>
      <c r="B9" s="147">
        <v>6</v>
      </c>
      <c r="C9" s="96">
        <v>-29269708</v>
      </c>
      <c r="D9" s="96"/>
      <c r="E9" s="96">
        <v>-28706773</v>
      </c>
      <c r="F9" s="148">
        <f>+C9*-1</f>
        <v>29269708</v>
      </c>
      <c r="G9" s="123">
        <f>+E9*-1</f>
        <v>28706773</v>
      </c>
      <c r="H9" s="149">
        <f>+F8-F9</f>
        <v>14388300</v>
      </c>
      <c r="I9" s="149">
        <f>+G8-G9</f>
        <v>15187541</v>
      </c>
      <c r="J9" s="149">
        <f>C8</f>
        <v>43658008</v>
      </c>
      <c r="K9" s="123">
        <f>G8</f>
        <v>43894314</v>
      </c>
    </row>
    <row r="10" spans="1:12" x14ac:dyDescent="0.2">
      <c r="A10" s="119" t="s">
        <v>46</v>
      </c>
      <c r="B10" s="147">
        <v>17</v>
      </c>
      <c r="C10" s="96">
        <v>1165692</v>
      </c>
      <c r="D10" s="96"/>
      <c r="E10" s="96">
        <v>1292429</v>
      </c>
      <c r="F10" s="148">
        <f>+C10</f>
        <v>1165692</v>
      </c>
      <c r="G10" s="123">
        <f>+E10</f>
        <v>1292429</v>
      </c>
      <c r="H10" s="150">
        <f>H9/C8</f>
        <v>0.32956840357901807</v>
      </c>
      <c r="I10" s="150">
        <f>I9/G8</f>
        <v>0.34600246856574635</v>
      </c>
      <c r="J10" s="149">
        <f>+F9</f>
        <v>29269708</v>
      </c>
      <c r="K10" s="123">
        <f>+G9</f>
        <v>28706773</v>
      </c>
    </row>
    <row r="11" spans="1:12" x14ac:dyDescent="0.2">
      <c r="A11" s="119" t="s">
        <v>47</v>
      </c>
      <c r="B11" s="147">
        <v>7</v>
      </c>
      <c r="C11" s="96">
        <v>-168251</v>
      </c>
      <c r="D11" s="96"/>
      <c r="E11" s="96">
        <v>-122312</v>
      </c>
      <c r="F11" s="148">
        <f t="shared" ref="F11:F16" si="0">+C11*-1</f>
        <v>168251</v>
      </c>
      <c r="G11" s="123">
        <f t="shared" ref="G11:G16" si="1">+E11*-1</f>
        <v>122312</v>
      </c>
      <c r="H11" s="123"/>
      <c r="I11" s="143"/>
      <c r="J11" s="149">
        <f>F14+F15</f>
        <v>8795635.3499999996</v>
      </c>
      <c r="K11" s="149">
        <f>G14+G15</f>
        <v>10572178</v>
      </c>
    </row>
    <row r="12" spans="1:12" x14ac:dyDescent="0.2">
      <c r="A12" s="119" t="s">
        <v>48</v>
      </c>
      <c r="B12" s="147">
        <v>5</v>
      </c>
      <c r="C12" s="96">
        <f>-194672-550000</f>
        <v>-744672</v>
      </c>
      <c r="D12" s="96"/>
      <c r="E12" s="96">
        <v>-226801</v>
      </c>
      <c r="F12" s="148">
        <f t="shared" si="0"/>
        <v>744672</v>
      </c>
      <c r="G12" s="123">
        <f t="shared" si="1"/>
        <v>226801</v>
      </c>
      <c r="H12" s="123">
        <f>+F9+F16</f>
        <v>30442768</v>
      </c>
      <c r="I12" s="123">
        <f>+G9+G16</f>
        <v>29984684</v>
      </c>
      <c r="J12" s="149">
        <f>+F13</f>
        <v>2498500</v>
      </c>
      <c r="K12" s="123">
        <f>+G13</f>
        <v>2046886</v>
      </c>
    </row>
    <row r="13" spans="1:12" x14ac:dyDescent="0.2">
      <c r="A13" s="119" t="s">
        <v>49</v>
      </c>
      <c r="B13" s="147">
        <v>9</v>
      </c>
      <c r="C13" s="96">
        <v>-2498500</v>
      </c>
      <c r="D13" s="96"/>
      <c r="E13" s="96">
        <v>-2046886</v>
      </c>
      <c r="F13" s="148">
        <f t="shared" si="0"/>
        <v>2498500</v>
      </c>
      <c r="G13" s="123">
        <f t="shared" si="1"/>
        <v>2046886</v>
      </c>
      <c r="H13" s="123"/>
      <c r="I13" s="143"/>
    </row>
    <row r="14" spans="1:12" x14ac:dyDescent="0.2">
      <c r="A14" s="151" t="s">
        <v>50</v>
      </c>
      <c r="B14" s="147">
        <v>18</v>
      </c>
      <c r="C14" s="96">
        <v>-2151297</v>
      </c>
      <c r="D14" s="96"/>
      <c r="E14" s="96">
        <v>-1878440</v>
      </c>
      <c r="F14" s="148">
        <f t="shared" si="0"/>
        <v>2151297</v>
      </c>
      <c r="G14" s="123">
        <f t="shared" si="1"/>
        <v>1878440</v>
      </c>
      <c r="H14" s="152">
        <f>+H12/F8</f>
        <v>0.69730089380165949</v>
      </c>
      <c r="I14" s="152">
        <f>+I12/G8</f>
        <v>0.6831108922217124</v>
      </c>
      <c r="J14" s="143">
        <f>+J9-J10-J11+J12</f>
        <v>8091164.6500000004</v>
      </c>
      <c r="K14" s="143">
        <f>+K9-K10-K11+K12</f>
        <v>6662249</v>
      </c>
      <c r="L14" s="123"/>
    </row>
    <row r="15" spans="1:12" x14ac:dyDescent="0.2">
      <c r="A15" s="89" t="s">
        <v>51</v>
      </c>
      <c r="B15" s="147">
        <v>19</v>
      </c>
      <c r="C15" s="96">
        <f>-7194338.35+550000</f>
        <v>-6644338.3499999996</v>
      </c>
      <c r="D15" s="96"/>
      <c r="E15" s="96">
        <v>-8693738</v>
      </c>
      <c r="F15" s="148">
        <f t="shared" si="0"/>
        <v>6644338.3499999996</v>
      </c>
      <c r="G15" s="123">
        <f t="shared" si="1"/>
        <v>8693738</v>
      </c>
      <c r="H15" s="96"/>
      <c r="I15" s="96"/>
      <c r="J15" s="153">
        <f>+J14/F8</f>
        <v>0.18533059616462574</v>
      </c>
      <c r="K15" s="153">
        <f>+K14/G8</f>
        <v>0.15177931702042319</v>
      </c>
      <c r="L15" s="123"/>
    </row>
    <row r="16" spans="1:12" ht="16.5" x14ac:dyDescent="0.35">
      <c r="A16" s="89" t="s">
        <v>52</v>
      </c>
      <c r="B16" s="147"/>
      <c r="C16" s="110">
        <v>-1173060</v>
      </c>
      <c r="D16" s="114"/>
      <c r="E16" s="110">
        <v>-1277911</v>
      </c>
      <c r="F16" s="148">
        <f t="shared" si="0"/>
        <v>1173060</v>
      </c>
      <c r="G16" s="123">
        <f t="shared" si="1"/>
        <v>1277911</v>
      </c>
      <c r="H16" s="96"/>
      <c r="I16" s="154"/>
    </row>
    <row r="17" spans="1:10" x14ac:dyDescent="0.2">
      <c r="A17" s="89"/>
      <c r="B17" s="155"/>
      <c r="C17" s="96"/>
      <c r="D17" s="96"/>
      <c r="E17" s="96"/>
      <c r="F17" s="156"/>
      <c r="G17" s="96"/>
      <c r="H17" s="96"/>
      <c r="I17" s="154"/>
    </row>
    <row r="18" spans="1:10" x14ac:dyDescent="0.2">
      <c r="A18" s="157" t="s">
        <v>53</v>
      </c>
      <c r="B18" s="147"/>
      <c r="C18" s="96">
        <f>SUM(C8:C17)</f>
        <v>2173873.6500000004</v>
      </c>
      <c r="D18" s="96"/>
      <c r="E18" s="96">
        <f>SUM(E8:E17)</f>
        <v>2233882</v>
      </c>
      <c r="F18" s="158">
        <f>+F8+F10-F9-F11-F12-F13-F14-F15-F16</f>
        <v>2173873.6500000004</v>
      </c>
      <c r="G18" s="158">
        <f>+G8+G10-G9-G11-G12-G13-G14-G15-G16</f>
        <v>2233882</v>
      </c>
      <c r="I18" s="154"/>
    </row>
    <row r="19" spans="1:10" x14ac:dyDescent="0.2">
      <c r="A19" s="89"/>
      <c r="B19" s="155"/>
      <c r="C19" s="96"/>
      <c r="D19" s="96"/>
      <c r="E19" s="96"/>
      <c r="F19" s="158"/>
      <c r="G19" s="159"/>
      <c r="H19" s="143"/>
    </row>
    <row r="20" spans="1:10" ht="16.5" x14ac:dyDescent="0.35">
      <c r="A20" s="89" t="s">
        <v>54</v>
      </c>
      <c r="B20" s="147">
        <v>20</v>
      </c>
      <c r="C20" s="110">
        <v>-743388</v>
      </c>
      <c r="D20" s="114"/>
      <c r="E20" s="110">
        <v>-990932</v>
      </c>
      <c r="F20" s="158">
        <v>-743388</v>
      </c>
      <c r="G20" s="158">
        <v>-990932</v>
      </c>
    </row>
    <row r="21" spans="1:10" x14ac:dyDescent="0.2">
      <c r="A21" s="89"/>
      <c r="B21" s="147"/>
      <c r="C21" s="89"/>
      <c r="D21" s="89"/>
      <c r="E21" s="89"/>
      <c r="F21" s="158"/>
      <c r="G21" s="159"/>
    </row>
    <row r="22" spans="1:10" ht="17.25" thickBot="1" x14ac:dyDescent="0.25">
      <c r="A22" s="160" t="s">
        <v>55</v>
      </c>
      <c r="B22" s="147"/>
      <c r="C22" s="124">
        <f>SUM(C18:C20)</f>
        <v>1430485.6500000004</v>
      </c>
      <c r="D22" s="161"/>
      <c r="E22" s="124">
        <f>SUM(E18:E20)</f>
        <v>1242950</v>
      </c>
      <c r="F22" s="124">
        <f t="shared" ref="F22:G22" si="2">SUM(F18:F20)</f>
        <v>1430485.6500000004</v>
      </c>
      <c r="G22" s="124">
        <f t="shared" si="2"/>
        <v>1242950</v>
      </c>
      <c r="I22" s="96"/>
      <c r="J22" s="162"/>
    </row>
    <row r="23" spans="1:10" ht="16.5" x14ac:dyDescent="0.35">
      <c r="A23" s="89"/>
      <c r="B23" s="147"/>
      <c r="C23" s="92"/>
      <c r="D23" s="163"/>
      <c r="E23" s="163"/>
      <c r="F23" s="89"/>
      <c r="H23" s="143"/>
    </row>
    <row r="24" spans="1:10" x14ac:dyDescent="0.2">
      <c r="A24" s="89"/>
      <c r="B24" s="147"/>
      <c r="C24" s="164"/>
      <c r="D24" s="89"/>
      <c r="E24" s="89"/>
      <c r="F24" s="148"/>
    </row>
    <row r="25" spans="1:10" x14ac:dyDescent="0.2">
      <c r="A25" s="89" t="s">
        <v>41</v>
      </c>
      <c r="B25" s="147"/>
      <c r="C25" s="89"/>
      <c r="D25" s="89"/>
      <c r="E25" s="89"/>
      <c r="F25" s="148"/>
    </row>
    <row r="26" spans="1:10" x14ac:dyDescent="0.2">
      <c r="F26" s="148"/>
    </row>
    <row r="27" spans="1:10" x14ac:dyDescent="0.2">
      <c r="F27" s="148"/>
    </row>
    <row r="28" spans="1:10" x14ac:dyDescent="0.2">
      <c r="C28" s="123"/>
      <c r="F28" s="148"/>
    </row>
    <row r="29" spans="1:10" x14ac:dyDescent="0.2">
      <c r="F29" s="148"/>
    </row>
    <row r="30" spans="1:10" x14ac:dyDescent="0.2">
      <c r="F30" s="148"/>
    </row>
  </sheetData>
  <mergeCells count="2">
    <mergeCell ref="J7:K8"/>
    <mergeCell ref="H7:I8"/>
  </mergeCells>
  <pageMargins left="0.78740157480314965" right="0.74803149606299213" top="0.78740157480314965" bottom="0.6692913385826772" header="0" footer="0.51181102362204722"/>
  <pageSetup orientation="portrait" r:id="rId1"/>
  <headerFooter alignWithMargins="0">
    <oddFooter>&amp;C&amp;"Arial,Normal"&amp;10- 4 -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71"/>
  <sheetViews>
    <sheetView showGridLines="0" zoomScale="90" zoomScaleNormal="90" workbookViewId="0">
      <selection activeCell="P54" sqref="P54"/>
    </sheetView>
  </sheetViews>
  <sheetFormatPr defaultColWidth="11.28515625" defaultRowHeight="15.75" x14ac:dyDescent="0.25"/>
  <cols>
    <col min="1" max="5" width="1.7109375" style="17" customWidth="1"/>
    <col min="6" max="6" width="20.42578125" style="17" customWidth="1"/>
    <col min="7" max="7" width="28.85546875" style="79" customWidth="1"/>
    <col min="8" max="8" width="15.140625" style="14" hidden="1" customWidth="1"/>
    <col min="9" max="9" width="15.140625" style="15" customWidth="1"/>
    <col min="10" max="10" width="2.5703125" style="16" customWidth="1"/>
    <col min="11" max="11" width="18.140625" style="17" bestFit="1" customWidth="1"/>
    <col min="12" max="12" width="12.85546875" style="17" bestFit="1" customWidth="1"/>
    <col min="13" max="13" width="16.42578125" style="17" bestFit="1" customWidth="1"/>
    <col min="14" max="16384" width="11.28515625" style="17"/>
  </cols>
  <sheetData>
    <row r="1" spans="1:11" ht="18" x14ac:dyDescent="0.25">
      <c r="A1" s="1" t="s">
        <v>95</v>
      </c>
      <c r="B1" s="1"/>
      <c r="C1" s="1"/>
      <c r="D1" s="1"/>
      <c r="E1" s="1"/>
      <c r="F1" s="1"/>
      <c r="G1" s="2"/>
    </row>
    <row r="2" spans="1:11" x14ac:dyDescent="0.25">
      <c r="A2" s="4" t="s">
        <v>56</v>
      </c>
      <c r="B2" s="4"/>
      <c r="C2" s="4"/>
      <c r="D2" s="4"/>
      <c r="E2" s="4"/>
      <c r="F2" s="4"/>
      <c r="G2" s="5"/>
      <c r="I2" s="18"/>
    </row>
    <row r="3" spans="1:11" x14ac:dyDescent="0.25">
      <c r="A3" s="4" t="s">
        <v>43</v>
      </c>
      <c r="B3" s="4"/>
      <c r="C3" s="4"/>
      <c r="D3" s="4"/>
      <c r="E3" s="4"/>
      <c r="F3" s="4"/>
      <c r="G3" s="5"/>
      <c r="I3" s="18"/>
    </row>
    <row r="4" spans="1:11" x14ac:dyDescent="0.25">
      <c r="A4" s="19"/>
      <c r="B4" s="19"/>
      <c r="C4" s="19"/>
      <c r="D4" s="19"/>
      <c r="E4" s="19"/>
      <c r="F4" s="19"/>
      <c r="G4" s="20"/>
      <c r="H4" s="21" t="s">
        <v>57</v>
      </c>
      <c r="I4" s="18"/>
      <c r="J4" s="18"/>
    </row>
    <row r="5" spans="1:11" s="22" customFormat="1" ht="12.75" x14ac:dyDescent="0.2">
      <c r="G5" s="23"/>
      <c r="H5" s="24">
        <v>2014</v>
      </c>
      <c r="I5" s="5">
        <v>2017</v>
      </c>
      <c r="J5" s="5"/>
    </row>
    <row r="6" spans="1:11" s="22" customFormat="1" ht="12" customHeight="1" x14ac:dyDescent="0.2">
      <c r="G6" s="25"/>
      <c r="H6" s="24"/>
      <c r="I6" s="7"/>
      <c r="J6" s="5"/>
    </row>
    <row r="7" spans="1:11" s="22" customFormat="1" ht="12.75" x14ac:dyDescent="0.2">
      <c r="A7" s="26" t="s">
        <v>58</v>
      </c>
      <c r="B7" s="10"/>
      <c r="G7" s="25"/>
      <c r="H7" s="27"/>
      <c r="I7" s="7"/>
      <c r="J7" s="28"/>
    </row>
    <row r="8" spans="1:11" s="22" customFormat="1" ht="12.75" x14ac:dyDescent="0.2">
      <c r="A8" s="10" t="s">
        <v>55</v>
      </c>
      <c r="B8" s="29"/>
      <c r="C8" s="29"/>
      <c r="D8" s="29"/>
      <c r="E8" s="29"/>
      <c r="F8" s="29"/>
      <c r="G8" s="30"/>
      <c r="H8" s="31">
        <f>[3]Resultado!C22</f>
        <v>2280307.59</v>
      </c>
      <c r="I8" s="85">
        <f>+Resultado!C18</f>
        <v>2173873.6500000004</v>
      </c>
      <c r="J8" s="32"/>
    </row>
    <row r="9" spans="1:11" s="22" customFormat="1" ht="12.75" x14ac:dyDescent="0.2">
      <c r="A9" s="29" t="s">
        <v>59</v>
      </c>
      <c r="C9" s="29"/>
      <c r="D9" s="29"/>
      <c r="E9" s="29"/>
      <c r="F9" s="29"/>
      <c r="G9" s="30"/>
      <c r="H9" s="31"/>
      <c r="I9" s="85"/>
      <c r="J9" s="32"/>
    </row>
    <row r="10" spans="1:11" s="22" customFormat="1" ht="12.75" x14ac:dyDescent="0.2">
      <c r="A10" s="29"/>
      <c r="B10" s="33" t="s">
        <v>49</v>
      </c>
      <c r="C10" s="29"/>
      <c r="D10" s="29"/>
      <c r="E10" s="29"/>
      <c r="F10" s="29"/>
      <c r="G10" s="30"/>
      <c r="H10" s="31">
        <f>-[3]Resultado!C13</f>
        <v>2177825</v>
      </c>
      <c r="I10" s="85">
        <f>-Resultado!C13</f>
        <v>2498500</v>
      </c>
      <c r="J10" s="32"/>
    </row>
    <row r="11" spans="1:11" s="22" customFormat="1" ht="12.75" x14ac:dyDescent="0.2">
      <c r="A11" s="29"/>
      <c r="B11" s="33" t="s">
        <v>47</v>
      </c>
      <c r="C11" s="29"/>
      <c r="D11" s="29"/>
      <c r="E11" s="29"/>
      <c r="F11" s="29"/>
      <c r="G11" s="30"/>
      <c r="H11" s="31">
        <v>171108</v>
      </c>
      <c r="I11" s="85">
        <f>-Resultado!F11</f>
        <v>-168251</v>
      </c>
      <c r="J11" s="32"/>
    </row>
    <row r="12" spans="1:11" s="22" customFormat="1" ht="12.75" x14ac:dyDescent="0.2">
      <c r="A12" s="29"/>
      <c r="B12" s="33" t="s">
        <v>60</v>
      </c>
      <c r="C12" s="29"/>
      <c r="D12" s="29"/>
      <c r="E12" s="29"/>
      <c r="F12" s="29"/>
      <c r="G12" s="30"/>
      <c r="H12" s="31"/>
      <c r="I12" s="85"/>
      <c r="J12" s="32"/>
    </row>
    <row r="13" spans="1:11" s="22" customFormat="1" ht="12.75" x14ac:dyDescent="0.2">
      <c r="A13" s="34"/>
      <c r="B13" s="33" t="s">
        <v>61</v>
      </c>
      <c r="D13" s="34"/>
      <c r="G13" s="25"/>
      <c r="H13" s="31">
        <v>727519</v>
      </c>
      <c r="I13" s="85">
        <f>-Resultado!F12</f>
        <v>-744672</v>
      </c>
      <c r="J13" s="7"/>
    </row>
    <row r="14" spans="1:11" s="22" customFormat="1" ht="12.75" x14ac:dyDescent="0.2">
      <c r="A14" s="34"/>
      <c r="B14" s="33" t="s">
        <v>52</v>
      </c>
      <c r="D14" s="34"/>
      <c r="G14" s="25"/>
      <c r="H14" s="31">
        <v>1460201</v>
      </c>
      <c r="I14" s="85">
        <f>-Resultado!F16</f>
        <v>-1173060</v>
      </c>
      <c r="J14" s="7"/>
    </row>
    <row r="15" spans="1:11" s="22" customFormat="1" ht="12.75" x14ac:dyDescent="0.2">
      <c r="A15" s="34"/>
      <c r="B15" s="33" t="s">
        <v>54</v>
      </c>
      <c r="D15" s="34"/>
      <c r="G15" s="25"/>
      <c r="H15" s="31">
        <v>1249117</v>
      </c>
      <c r="I15" s="85">
        <f>+Resultado!F20</f>
        <v>-743388</v>
      </c>
      <c r="J15" s="7"/>
      <c r="K15" s="35"/>
    </row>
    <row r="16" spans="1:11" s="22" customFormat="1" ht="15" x14ac:dyDescent="0.35">
      <c r="A16" s="34"/>
      <c r="B16" s="33" t="s">
        <v>25</v>
      </c>
      <c r="D16" s="34"/>
      <c r="G16" s="25"/>
      <c r="H16" s="37">
        <v>186019</v>
      </c>
      <c r="I16" s="11"/>
      <c r="J16" s="7"/>
    </row>
    <row r="17" spans="1:13" s="22" customFormat="1" ht="12.75" x14ac:dyDescent="0.2">
      <c r="A17" s="34"/>
      <c r="B17" s="33"/>
      <c r="D17" s="34"/>
      <c r="G17" s="25"/>
      <c r="H17" s="31">
        <f>SUM(H8:H16)</f>
        <v>8252096.5899999999</v>
      </c>
      <c r="I17" s="36">
        <f>SUM(I8:I16)</f>
        <v>1843002.6500000004</v>
      </c>
      <c r="J17" s="7"/>
    </row>
    <row r="18" spans="1:13" s="22" customFormat="1" ht="12.75" x14ac:dyDescent="0.2">
      <c r="A18" s="34"/>
      <c r="B18" s="33"/>
      <c r="D18" s="34"/>
      <c r="G18" s="25"/>
      <c r="H18" s="31"/>
      <c r="I18" s="36"/>
      <c r="J18" s="7"/>
    </row>
    <row r="19" spans="1:13" s="22" customFormat="1" ht="12.75" x14ac:dyDescent="0.2">
      <c r="A19" s="38" t="s">
        <v>62</v>
      </c>
      <c r="E19" s="34"/>
      <c r="F19" s="34"/>
      <c r="G19" s="39"/>
      <c r="H19" s="31"/>
      <c r="I19" s="36"/>
      <c r="J19" s="7"/>
    </row>
    <row r="20" spans="1:13" s="22" customFormat="1" ht="12.75" x14ac:dyDescent="0.2">
      <c r="A20" s="40" t="s">
        <v>63</v>
      </c>
      <c r="B20" s="41"/>
      <c r="C20" s="42"/>
      <c r="D20" s="42"/>
      <c r="E20" s="42"/>
      <c r="F20" s="42"/>
      <c r="G20" s="43"/>
      <c r="H20" s="44">
        <v>-1402928</v>
      </c>
      <c r="I20" s="36">
        <f>-'Problema No. 3.11 - Análisis'!F11-I13</f>
        <v>6290010</v>
      </c>
      <c r="J20" s="36"/>
    </row>
    <row r="21" spans="1:13" s="22" customFormat="1" ht="12.75" x14ac:dyDescent="0.2">
      <c r="A21" s="40" t="s">
        <v>64</v>
      </c>
      <c r="B21" s="41"/>
      <c r="C21" s="42"/>
      <c r="D21" s="42"/>
      <c r="E21" s="42"/>
      <c r="F21" s="42"/>
      <c r="G21" s="43"/>
      <c r="H21" s="44">
        <v>-1208703</v>
      </c>
      <c r="I21" s="36">
        <f>-'Problema No. 3.11 - Análisis'!F12</f>
        <v>-41666</v>
      </c>
      <c r="J21" s="45"/>
    </row>
    <row r="22" spans="1:13" s="22" customFormat="1" ht="15" x14ac:dyDescent="0.35">
      <c r="A22" s="9" t="s">
        <v>65</v>
      </c>
      <c r="B22" s="9"/>
      <c r="C22" s="9"/>
      <c r="D22" s="9"/>
      <c r="E22" s="9"/>
      <c r="F22" s="9"/>
      <c r="G22" s="30"/>
      <c r="H22" s="44">
        <v>-181522</v>
      </c>
      <c r="I22" s="36">
        <f>-'Problema No. 3.11 - Análisis'!F13-I11</f>
        <v>136404</v>
      </c>
      <c r="J22" s="12"/>
      <c r="K22" s="12"/>
    </row>
    <row r="23" spans="1:13" s="22" customFormat="1" ht="15" x14ac:dyDescent="0.35">
      <c r="A23" s="9" t="s">
        <v>66</v>
      </c>
      <c r="B23" s="9"/>
      <c r="C23" s="9"/>
      <c r="D23" s="9"/>
      <c r="E23" s="9"/>
      <c r="F23" s="9"/>
      <c r="G23" s="30"/>
      <c r="H23" s="44"/>
      <c r="I23" s="36">
        <f>-'Problema No. 3.11 - Análisis'!F14</f>
        <v>59148</v>
      </c>
      <c r="J23" s="12"/>
      <c r="K23" s="12"/>
    </row>
    <row r="24" spans="1:13" s="22" customFormat="1" ht="15" x14ac:dyDescent="0.35">
      <c r="A24" s="46" t="s">
        <v>67</v>
      </c>
      <c r="B24" s="47"/>
      <c r="C24" s="48"/>
      <c r="D24" s="48"/>
      <c r="E24" s="48"/>
      <c r="F24" s="48"/>
      <c r="G24" s="43"/>
      <c r="H24" s="44"/>
      <c r="I24" s="36">
        <f>-'Problema No. 3.11 - Análisis'!F15</f>
        <v>-24388</v>
      </c>
      <c r="J24" s="7"/>
      <c r="K24" s="12"/>
      <c r="L24" s="36"/>
    </row>
    <row r="25" spans="1:13" s="22" customFormat="1" ht="12.75" x14ac:dyDescent="0.2">
      <c r="A25" s="49" t="s">
        <v>68</v>
      </c>
      <c r="B25" s="47"/>
      <c r="C25" s="48"/>
      <c r="D25" s="48"/>
      <c r="E25" s="48"/>
      <c r="F25" s="48"/>
      <c r="G25" s="43"/>
      <c r="H25" s="44">
        <v>-1275388</v>
      </c>
      <c r="I25" s="7"/>
      <c r="J25" s="7"/>
    </row>
    <row r="26" spans="1:13" s="22" customFormat="1" ht="12.75" x14ac:dyDescent="0.2">
      <c r="A26" s="46" t="s">
        <v>69</v>
      </c>
      <c r="B26" s="47"/>
      <c r="C26" s="48"/>
      <c r="D26" s="48"/>
      <c r="E26" s="48"/>
      <c r="F26" s="48"/>
      <c r="G26" s="43"/>
      <c r="H26" s="44">
        <v>24527</v>
      </c>
      <c r="I26" s="7">
        <f>-'Problema No. 3.11 - Análisis'!F23</f>
        <v>-21996</v>
      </c>
      <c r="J26" s="7"/>
    </row>
    <row r="27" spans="1:13" s="22" customFormat="1" ht="12.75" x14ac:dyDescent="0.2">
      <c r="A27" s="46" t="s">
        <v>70</v>
      </c>
      <c r="B27" s="47"/>
      <c r="C27" s="48"/>
      <c r="D27" s="48"/>
      <c r="E27" s="48"/>
      <c r="F27" s="48"/>
      <c r="G27" s="43"/>
      <c r="H27" s="44">
        <v>-85953</v>
      </c>
      <c r="I27" s="7"/>
      <c r="J27" s="7"/>
    </row>
    <row r="28" spans="1:13" s="22" customFormat="1" ht="12.75" x14ac:dyDescent="0.2">
      <c r="A28" s="46" t="s">
        <v>71</v>
      </c>
      <c r="B28" s="47"/>
      <c r="C28" s="48"/>
      <c r="D28" s="48"/>
      <c r="E28" s="48"/>
      <c r="F28" s="48"/>
      <c r="G28" s="43"/>
      <c r="H28" s="44"/>
      <c r="I28" s="7">
        <f>-'Problema No. 3.11 - Análisis'!F24</f>
        <v>53112</v>
      </c>
      <c r="J28" s="7"/>
    </row>
    <row r="29" spans="1:13" s="22" customFormat="1" ht="12.75" x14ac:dyDescent="0.2">
      <c r="A29" s="46" t="s">
        <v>72</v>
      </c>
      <c r="B29" s="47"/>
      <c r="C29" s="48"/>
      <c r="D29" s="48"/>
      <c r="E29" s="48"/>
      <c r="F29" s="48"/>
      <c r="G29" s="43"/>
      <c r="H29" s="31">
        <v>201118</v>
      </c>
      <c r="I29" s="7">
        <f>+'Problema No. 3.11 - Análisis'!P11</f>
        <v>-1751332</v>
      </c>
      <c r="J29" s="7"/>
    </row>
    <row r="30" spans="1:13" s="22" customFormat="1" ht="12.75" x14ac:dyDescent="0.2">
      <c r="A30" s="46" t="s">
        <v>73</v>
      </c>
      <c r="B30" s="47"/>
      <c r="C30" s="48"/>
      <c r="D30" s="48"/>
      <c r="E30" s="48"/>
      <c r="F30" s="48"/>
      <c r="G30" s="43"/>
      <c r="H30" s="31"/>
      <c r="I30" s="7">
        <f>+'Problema No. 3.11 - Análisis'!P12</f>
        <v>-553711</v>
      </c>
      <c r="J30" s="7"/>
    </row>
    <row r="31" spans="1:13" s="22" customFormat="1" ht="12.75" x14ac:dyDescent="0.2">
      <c r="A31" s="49" t="s">
        <v>74</v>
      </c>
      <c r="B31" s="47"/>
      <c r="C31" s="48"/>
      <c r="D31" s="48"/>
      <c r="E31" s="48"/>
      <c r="F31" s="48"/>
      <c r="G31" s="43"/>
      <c r="H31" s="31">
        <v>2040871</v>
      </c>
      <c r="I31" s="7"/>
      <c r="J31" s="7"/>
    </row>
    <row r="32" spans="1:13" s="22" customFormat="1" ht="17.25" x14ac:dyDescent="0.35">
      <c r="A32" s="46" t="s">
        <v>75</v>
      </c>
      <c r="B32" s="47"/>
      <c r="C32" s="48"/>
      <c r="D32" s="48"/>
      <c r="E32" s="48"/>
      <c r="F32" s="48"/>
      <c r="G32" s="43"/>
      <c r="H32" s="37">
        <v>-100153</v>
      </c>
      <c r="I32" s="11">
        <f>+'Problema No. 3.11 - Análisis'!P20</f>
        <v>-2858</v>
      </c>
      <c r="J32" s="7"/>
      <c r="K32" s="12"/>
      <c r="L32" s="86" t="s">
        <v>98</v>
      </c>
      <c r="M32" s="86" t="s">
        <v>99</v>
      </c>
    </row>
    <row r="33" spans="1:13" s="22" customFormat="1" ht="16.5" x14ac:dyDescent="0.35">
      <c r="A33" s="29"/>
      <c r="B33" s="41"/>
      <c r="C33" s="42"/>
      <c r="D33" s="42"/>
      <c r="E33" s="42"/>
      <c r="F33" s="42"/>
      <c r="G33" s="43"/>
      <c r="H33" s="37"/>
      <c r="I33" s="12"/>
      <c r="J33" s="7"/>
      <c r="K33" s="12" t="s">
        <v>102</v>
      </c>
      <c r="L33" s="80">
        <f>+'Problema No. 3.11 - Análisis'!O29</f>
        <v>-550063</v>
      </c>
      <c r="M33" s="80">
        <f>+'Problema No. 3.11 - Análisis'!O32</f>
        <v>13011453</v>
      </c>
    </row>
    <row r="34" spans="1:13" s="22" customFormat="1" ht="16.5" x14ac:dyDescent="0.35">
      <c r="A34" s="3" t="s">
        <v>76</v>
      </c>
      <c r="B34" s="50"/>
      <c r="C34" s="51"/>
      <c r="D34" s="51"/>
      <c r="E34" s="52"/>
      <c r="F34" s="51"/>
      <c r="G34" s="53"/>
      <c r="H34" s="31">
        <f>SUM(H17:H33)</f>
        <v>6263965.5899999999</v>
      </c>
      <c r="I34" s="7">
        <f>SUM(I17:I33)</f>
        <v>5985725.6500000004</v>
      </c>
      <c r="J34" s="7"/>
      <c r="K34" s="12" t="s">
        <v>100</v>
      </c>
      <c r="L34" s="80">
        <f>-Resultado!C20</f>
        <v>743388</v>
      </c>
      <c r="M34" s="80">
        <f>+Resultado!F18</f>
        <v>2173873.6500000004</v>
      </c>
    </row>
    <row r="35" spans="1:13" s="22" customFormat="1" ht="16.5" x14ac:dyDescent="0.35">
      <c r="A35" s="54" t="s">
        <v>77</v>
      </c>
      <c r="B35" s="55"/>
      <c r="C35" s="56"/>
      <c r="D35" s="56"/>
      <c r="E35" s="57"/>
      <c r="F35" s="56"/>
      <c r="G35" s="53"/>
      <c r="H35" s="31">
        <f>-H14</f>
        <v>-1460201</v>
      </c>
      <c r="I35" s="7">
        <f>-I14</f>
        <v>1173060</v>
      </c>
      <c r="J35" s="7"/>
      <c r="K35" s="12" t="s">
        <v>101</v>
      </c>
      <c r="L35" s="83">
        <v>862300</v>
      </c>
      <c r="M35" s="83">
        <v>862299.00000000198</v>
      </c>
    </row>
    <row r="36" spans="1:13" s="22" customFormat="1" ht="17.25" thickBot="1" x14ac:dyDescent="0.4">
      <c r="A36" s="54" t="s">
        <v>78</v>
      </c>
      <c r="B36" s="55"/>
      <c r="C36" s="56"/>
      <c r="D36" s="56"/>
      <c r="E36" s="57"/>
      <c r="F36" s="56"/>
      <c r="G36" s="53"/>
      <c r="H36" s="37">
        <f>-H15</f>
        <v>-1249117</v>
      </c>
      <c r="I36" s="11">
        <f>-L35</f>
        <v>-862300</v>
      </c>
      <c r="J36" s="12"/>
      <c r="K36" s="12" t="s">
        <v>103</v>
      </c>
      <c r="L36" s="81">
        <f>L33+L34-L35</f>
        <v>-668975</v>
      </c>
      <c r="M36" s="80">
        <f>M33+M34-M35</f>
        <v>14323027.649999999</v>
      </c>
    </row>
    <row r="37" spans="1:13" s="22" customFormat="1" ht="17.25" thickTop="1" x14ac:dyDescent="0.35">
      <c r="A37" s="58"/>
      <c r="C37" s="51"/>
      <c r="D37" s="51"/>
      <c r="E37" s="52"/>
      <c r="F37" s="51"/>
      <c r="G37" s="53"/>
      <c r="H37" s="37"/>
      <c r="I37" s="7"/>
      <c r="J37" s="12"/>
      <c r="K37" s="12"/>
      <c r="L37" s="80"/>
      <c r="M37" s="80"/>
    </row>
    <row r="38" spans="1:13" s="22" customFormat="1" ht="15" x14ac:dyDescent="0.35">
      <c r="A38" s="3" t="s">
        <v>79</v>
      </c>
      <c r="C38" s="51"/>
      <c r="D38" s="51"/>
      <c r="E38" s="52"/>
      <c r="F38" s="51"/>
      <c r="G38" s="53"/>
      <c r="H38" s="37">
        <f>SUM(H34:H36)</f>
        <v>3554647.59</v>
      </c>
      <c r="I38" s="11">
        <f>SUM(I34:I37)</f>
        <v>6296485.6500000004</v>
      </c>
      <c r="J38" s="12"/>
      <c r="K38" s="12"/>
      <c r="L38" s="36">
        <f>+'Problema No. 3.11 - Análisis'!M29</f>
        <v>-668975</v>
      </c>
      <c r="M38" s="36">
        <f>+'Problema No. 3.11 - Análisis'!M32</f>
        <v>14323027.649999999</v>
      </c>
    </row>
    <row r="39" spans="1:13" s="22" customFormat="1" ht="15.6" customHeight="1" x14ac:dyDescent="0.35">
      <c r="B39" s="59"/>
      <c r="C39" s="60"/>
      <c r="D39" s="60"/>
      <c r="E39" s="61"/>
      <c r="F39" s="60"/>
      <c r="G39" s="53"/>
      <c r="H39" s="37"/>
      <c r="I39" s="12"/>
      <c r="J39" s="12"/>
      <c r="K39" s="12"/>
      <c r="L39" s="82">
        <f>+L38-L36</f>
        <v>0</v>
      </c>
      <c r="M39" s="82">
        <f>+M38-M36</f>
        <v>0</v>
      </c>
    </row>
    <row r="40" spans="1:13" s="22" customFormat="1" ht="15" x14ac:dyDescent="0.35">
      <c r="A40" s="26" t="s">
        <v>80</v>
      </c>
      <c r="B40" s="62"/>
      <c r="C40" s="62"/>
      <c r="D40" s="62"/>
      <c r="E40" s="62"/>
      <c r="F40" s="62"/>
      <c r="G40" s="25"/>
      <c r="H40" s="31"/>
      <c r="I40" s="12"/>
      <c r="J40" s="7"/>
    </row>
    <row r="41" spans="1:13" s="22" customFormat="1" ht="12.75" x14ac:dyDescent="0.2">
      <c r="A41" s="3" t="s">
        <v>81</v>
      </c>
      <c r="G41" s="25"/>
      <c r="H41" s="31"/>
      <c r="I41" s="7"/>
      <c r="J41" s="7"/>
    </row>
    <row r="42" spans="1:13" s="22" customFormat="1" ht="15" x14ac:dyDescent="0.35">
      <c r="A42" s="8" t="s">
        <v>82</v>
      </c>
      <c r="B42" s="62"/>
      <c r="C42" s="62"/>
      <c r="D42" s="62"/>
      <c r="E42" s="62"/>
      <c r="F42" s="62"/>
      <c r="G42" s="25"/>
      <c r="H42" s="37">
        <f>+[3]Balance!E19-[3]Balance!C19</f>
        <v>853770</v>
      </c>
      <c r="I42" s="84">
        <f>-'Problema No. 3.11 - Análisis'!F20-I10</f>
        <v>-2102720</v>
      </c>
      <c r="J42" s="7"/>
    </row>
    <row r="43" spans="1:13" s="22" customFormat="1" ht="15" x14ac:dyDescent="0.35">
      <c r="A43" s="8"/>
      <c r="B43" s="62"/>
      <c r="C43" s="62"/>
      <c r="D43" s="62"/>
      <c r="E43" s="62"/>
      <c r="F43" s="62"/>
      <c r="G43" s="25"/>
      <c r="H43" s="37"/>
      <c r="I43" s="12"/>
      <c r="J43" s="7"/>
    </row>
    <row r="44" spans="1:13" s="22" customFormat="1" ht="15" x14ac:dyDescent="0.35">
      <c r="A44" s="59" t="s">
        <v>83</v>
      </c>
      <c r="B44" s="63"/>
      <c r="C44" s="42"/>
      <c r="D44" s="42"/>
      <c r="E44" s="42"/>
      <c r="F44" s="42"/>
      <c r="G44" s="43"/>
      <c r="H44" s="37">
        <f>SUM(H42:H43)</f>
        <v>853770</v>
      </c>
      <c r="I44" s="11">
        <f>SUM(I41:I43)</f>
        <v>-2102720</v>
      </c>
      <c r="J44" s="12"/>
    </row>
    <row r="45" spans="1:13" s="22" customFormat="1" ht="15" x14ac:dyDescent="0.35">
      <c r="A45" s="62"/>
      <c r="B45" s="63"/>
      <c r="C45" s="42"/>
      <c r="D45" s="42"/>
      <c r="E45" s="42"/>
      <c r="F45" s="42"/>
      <c r="G45" s="43"/>
      <c r="H45" s="37"/>
      <c r="I45" s="12"/>
      <c r="J45" s="12"/>
    </row>
    <row r="46" spans="1:13" s="22" customFormat="1" ht="15" x14ac:dyDescent="0.35">
      <c r="A46" s="62"/>
      <c r="B46" s="63"/>
      <c r="C46" s="42"/>
      <c r="D46" s="42"/>
      <c r="E46" s="42"/>
      <c r="F46" s="42"/>
      <c r="G46" s="43"/>
      <c r="H46" s="37"/>
      <c r="I46" s="12"/>
      <c r="J46" s="12"/>
      <c r="K46" s="36"/>
    </row>
    <row r="47" spans="1:13" s="22" customFormat="1" ht="15" x14ac:dyDescent="0.35">
      <c r="A47" s="62"/>
      <c r="B47" s="63"/>
      <c r="C47" s="42"/>
      <c r="D47" s="42"/>
      <c r="E47" s="42"/>
      <c r="F47" s="42"/>
      <c r="G47" s="43"/>
      <c r="H47" s="37"/>
      <c r="I47" s="12"/>
      <c r="J47" s="12"/>
      <c r="K47" s="36"/>
    </row>
    <row r="48" spans="1:13" s="22" customFormat="1" ht="15" x14ac:dyDescent="0.35">
      <c r="A48" s="62"/>
      <c r="B48" s="63"/>
      <c r="C48" s="42"/>
      <c r="D48" s="42"/>
      <c r="E48" s="42"/>
      <c r="F48" s="42"/>
      <c r="G48" s="43"/>
      <c r="H48" s="37"/>
      <c r="I48" s="64"/>
      <c r="J48" s="12"/>
      <c r="K48" s="36"/>
    </row>
    <row r="49" spans="1:11" s="22" customFormat="1" ht="15" x14ac:dyDescent="0.35">
      <c r="A49" s="62"/>
      <c r="B49" s="63"/>
      <c r="C49" s="42"/>
      <c r="D49" s="42"/>
      <c r="E49" s="42"/>
      <c r="F49" s="42"/>
      <c r="G49" s="43"/>
      <c r="H49" s="37"/>
      <c r="I49" s="64"/>
      <c r="J49" s="12"/>
      <c r="K49" s="36"/>
    </row>
    <row r="50" spans="1:11" s="22" customFormat="1" ht="15" x14ac:dyDescent="0.35">
      <c r="A50" s="62"/>
      <c r="B50" s="63"/>
      <c r="C50" s="42"/>
      <c r="D50" s="42"/>
      <c r="E50" s="42"/>
      <c r="F50" s="42"/>
      <c r="G50" s="43"/>
      <c r="H50" s="37"/>
      <c r="I50" s="64"/>
      <c r="J50" s="12"/>
      <c r="K50" s="36"/>
    </row>
    <row r="51" spans="1:11" s="22" customFormat="1" ht="15" x14ac:dyDescent="0.35">
      <c r="A51" s="62"/>
      <c r="B51" s="63"/>
      <c r="C51" s="42"/>
      <c r="D51" s="42"/>
      <c r="E51" s="42"/>
      <c r="F51" s="42"/>
      <c r="G51" s="43"/>
      <c r="H51" s="37"/>
      <c r="I51" s="64"/>
      <c r="J51" s="12"/>
      <c r="K51" s="36"/>
    </row>
    <row r="52" spans="1:11" s="22" customFormat="1" ht="18" customHeight="1" x14ac:dyDescent="0.35">
      <c r="A52" s="62"/>
      <c r="B52" s="63"/>
      <c r="C52" s="42"/>
      <c r="D52" s="42"/>
      <c r="E52" s="42"/>
      <c r="F52" s="42"/>
      <c r="G52" s="43"/>
      <c r="H52" s="37"/>
      <c r="I52" s="64"/>
      <c r="J52" s="12"/>
      <c r="K52" s="36"/>
    </row>
    <row r="53" spans="1:11" s="22" customFormat="1" ht="15" x14ac:dyDescent="0.35">
      <c r="A53" s="62"/>
      <c r="B53" s="63"/>
      <c r="C53" s="42"/>
      <c r="D53" s="42"/>
      <c r="E53" s="42"/>
      <c r="F53" s="42"/>
      <c r="G53" s="43"/>
      <c r="H53" s="37"/>
      <c r="I53" s="64"/>
      <c r="J53" s="12"/>
      <c r="K53" s="36"/>
    </row>
    <row r="54" spans="1:11" s="22" customFormat="1" ht="21" customHeight="1" x14ac:dyDescent="0.2">
      <c r="A54" s="231" t="s">
        <v>84</v>
      </c>
      <c r="B54" s="232"/>
      <c r="C54" s="232"/>
      <c r="D54" s="232"/>
      <c r="E54" s="232"/>
      <c r="F54" s="232"/>
      <c r="G54" s="232"/>
      <c r="H54" s="232"/>
      <c r="I54" s="232"/>
      <c r="J54" s="232"/>
      <c r="K54" s="36"/>
    </row>
    <row r="55" spans="1:11" s="22" customFormat="1" ht="21" customHeight="1" x14ac:dyDescent="0.35">
      <c r="A55" s="1" t="str">
        <f>+A1</f>
        <v>Master Unidos, S.A.</v>
      </c>
      <c r="B55" s="63"/>
      <c r="C55" s="42"/>
      <c r="D55" s="42"/>
      <c r="E55" s="42"/>
      <c r="F55" s="42"/>
      <c r="G55" s="43"/>
      <c r="H55" s="37"/>
      <c r="I55" s="64"/>
      <c r="J55" s="12"/>
      <c r="K55" s="36"/>
    </row>
    <row r="56" spans="1:11" s="22" customFormat="1" ht="15" x14ac:dyDescent="0.35">
      <c r="A56" s="4" t="s">
        <v>56</v>
      </c>
      <c r="B56" s="4"/>
      <c r="C56" s="4"/>
      <c r="D56" s="4"/>
      <c r="E56" s="4"/>
      <c r="F56" s="4"/>
      <c r="G56" s="43"/>
      <c r="H56" s="37"/>
      <c r="I56" s="64"/>
      <c r="J56" s="12"/>
      <c r="K56" s="36"/>
    </row>
    <row r="57" spans="1:11" s="22" customFormat="1" ht="15" x14ac:dyDescent="0.35">
      <c r="A57" s="4" t="s">
        <v>43</v>
      </c>
      <c r="B57" s="4"/>
      <c r="C57" s="4"/>
      <c r="D57" s="4"/>
      <c r="E57" s="4"/>
      <c r="F57" s="4"/>
      <c r="G57" s="43"/>
      <c r="H57" s="37"/>
      <c r="I57" s="64"/>
      <c r="J57" s="12"/>
      <c r="K57" s="36"/>
    </row>
    <row r="58" spans="1:11" s="22" customFormat="1" ht="12.75" x14ac:dyDescent="0.2">
      <c r="A58" s="62"/>
      <c r="B58" s="63"/>
      <c r="C58" s="42"/>
      <c r="D58" s="42"/>
      <c r="E58" s="42"/>
      <c r="F58" s="42"/>
      <c r="G58" s="43"/>
      <c r="H58" s="24">
        <v>2014</v>
      </c>
      <c r="I58" s="5">
        <v>2017</v>
      </c>
      <c r="J58" s="5"/>
      <c r="K58" s="36"/>
    </row>
    <row r="59" spans="1:11" s="22" customFormat="1" ht="14.45" customHeight="1" x14ac:dyDescent="0.35">
      <c r="A59" s="62"/>
      <c r="B59" s="63"/>
      <c r="C59" s="42"/>
      <c r="D59" s="42"/>
      <c r="E59" s="42"/>
      <c r="F59" s="42"/>
      <c r="G59" s="43"/>
      <c r="H59" s="37"/>
      <c r="I59" s="7"/>
      <c r="J59" s="12"/>
      <c r="K59" s="36"/>
    </row>
    <row r="60" spans="1:11" s="22" customFormat="1" ht="12.75" x14ac:dyDescent="0.2">
      <c r="A60" s="26" t="s">
        <v>85</v>
      </c>
      <c r="G60" s="25"/>
      <c r="H60" s="31"/>
      <c r="I60" s="7"/>
      <c r="J60" s="7"/>
    </row>
    <row r="61" spans="1:11" s="22" customFormat="1" ht="12.75" x14ac:dyDescent="0.2">
      <c r="A61" s="10" t="s">
        <v>86</v>
      </c>
      <c r="B61" s="29"/>
      <c r="C61" s="29"/>
      <c r="D61" s="29"/>
      <c r="E61" s="29"/>
      <c r="F61" s="29"/>
      <c r="G61" s="30"/>
      <c r="H61" s="31">
        <v>-3814623</v>
      </c>
      <c r="I61" s="36">
        <f>'Problema No. 3.11 - Análisis'!Q17</f>
        <v>-2883997</v>
      </c>
      <c r="J61" s="7"/>
    </row>
    <row r="62" spans="1:11" s="22" customFormat="1" ht="12.75" x14ac:dyDescent="0.2">
      <c r="A62" s="10" t="s">
        <v>87</v>
      </c>
      <c r="B62" s="29"/>
      <c r="C62" s="29"/>
      <c r="D62" s="29"/>
      <c r="E62" s="29"/>
      <c r="F62" s="29"/>
      <c r="G62" s="30"/>
      <c r="H62" s="31">
        <v>143731</v>
      </c>
      <c r="I62" s="36">
        <f>-'Problema No. 3.11 - Análisis'!Q18</f>
        <v>-81155</v>
      </c>
      <c r="J62" s="7"/>
    </row>
    <row r="63" spans="1:11" s="22" customFormat="1" ht="12.75" x14ac:dyDescent="0.2">
      <c r="A63" s="10" t="s">
        <v>23</v>
      </c>
      <c r="B63" s="29"/>
      <c r="C63" s="29"/>
      <c r="D63" s="29"/>
      <c r="E63" s="29"/>
      <c r="F63" s="29"/>
      <c r="G63" s="30"/>
      <c r="H63" s="31"/>
      <c r="I63" s="36">
        <f>'Problema No. 3.11 - Análisis'!Q19</f>
        <v>-2071332</v>
      </c>
      <c r="J63" s="7"/>
    </row>
    <row r="64" spans="1:11" s="22" customFormat="1" ht="12.75" x14ac:dyDescent="0.2">
      <c r="A64" s="10" t="s">
        <v>26</v>
      </c>
      <c r="B64" s="29"/>
      <c r="C64" s="29"/>
      <c r="D64" s="29"/>
      <c r="E64" s="29"/>
      <c r="F64" s="29"/>
      <c r="G64" s="30"/>
      <c r="H64" s="31"/>
      <c r="I64" s="7">
        <f>-'Problema No. 3.11 - Análisis'!F21</f>
        <v>1731753</v>
      </c>
      <c r="J64" s="7"/>
    </row>
    <row r="65" spans="1:11" s="22" customFormat="1" ht="15" x14ac:dyDescent="0.35">
      <c r="A65" s="10" t="s">
        <v>88</v>
      </c>
      <c r="B65" s="29"/>
      <c r="C65" s="29"/>
      <c r="D65" s="29"/>
      <c r="E65" s="29"/>
      <c r="F65" s="29"/>
      <c r="H65" s="65">
        <v>0</v>
      </c>
      <c r="I65" s="11">
        <f>-M35</f>
        <v>-862299.00000000198</v>
      </c>
    </row>
    <row r="66" spans="1:11" s="22" customFormat="1" ht="15" x14ac:dyDescent="0.35">
      <c r="A66" s="59"/>
      <c r="B66" s="61"/>
      <c r="C66" s="61"/>
      <c r="D66" s="61"/>
      <c r="F66" s="61"/>
      <c r="G66" s="66"/>
      <c r="H66" s="37"/>
      <c r="I66" s="7"/>
      <c r="J66" s="7"/>
    </row>
    <row r="67" spans="1:11" s="22" customFormat="1" ht="15" x14ac:dyDescent="0.35">
      <c r="A67" s="59" t="s">
        <v>89</v>
      </c>
      <c r="B67" s="59"/>
      <c r="C67" s="59"/>
      <c r="D67" s="59"/>
      <c r="E67" s="59"/>
      <c r="F67" s="59"/>
      <c r="G67" s="43"/>
      <c r="H67" s="37">
        <f>SUM(H61:H66)</f>
        <v>-3670892</v>
      </c>
      <c r="I67" s="11">
        <f>SUM(I61:I66)</f>
        <v>-4167030.0000000019</v>
      </c>
      <c r="J67" s="12"/>
    </row>
    <row r="68" spans="1:11" s="22" customFormat="1" ht="15" x14ac:dyDescent="0.35">
      <c r="A68" s="61"/>
      <c r="B68" s="61"/>
      <c r="C68" s="61"/>
      <c r="D68" s="61"/>
      <c r="E68" s="61"/>
      <c r="F68" s="61"/>
      <c r="G68" s="66"/>
      <c r="H68" s="31"/>
      <c r="I68" s="12"/>
      <c r="J68" s="7"/>
    </row>
    <row r="69" spans="1:11" s="22" customFormat="1" ht="12.75" x14ac:dyDescent="0.2">
      <c r="A69" s="59" t="s">
        <v>90</v>
      </c>
      <c r="B69" s="62"/>
      <c r="C69" s="62"/>
      <c r="D69" s="62"/>
      <c r="E69" s="62"/>
      <c r="F69" s="62"/>
      <c r="G69" s="25"/>
      <c r="H69" s="31">
        <f>H38+H44+H67</f>
        <v>737525.58999999985</v>
      </c>
      <c r="I69" s="7">
        <f>+I38+I44+I67</f>
        <v>26735.64999999851</v>
      </c>
      <c r="J69" s="7"/>
      <c r="K69" s="36"/>
    </row>
    <row r="70" spans="1:11" s="22" customFormat="1" ht="15" x14ac:dyDescent="0.35">
      <c r="A70" s="59"/>
      <c r="B70" s="62"/>
      <c r="C70" s="62"/>
      <c r="D70" s="62"/>
      <c r="E70" s="62"/>
      <c r="F70" s="62"/>
      <c r="G70" s="25"/>
      <c r="H70" s="31"/>
      <c r="I70" s="67"/>
      <c r="J70" s="7"/>
      <c r="K70" s="36"/>
    </row>
    <row r="71" spans="1:11" s="22" customFormat="1" ht="15" x14ac:dyDescent="0.35">
      <c r="A71" s="22" t="s">
        <v>91</v>
      </c>
      <c r="G71" s="25"/>
      <c r="H71" s="37" t="e">
        <f>+#REF!</f>
        <v>#REF!</v>
      </c>
      <c r="I71" s="11">
        <f>+'Problema No. 3.11 - Análisis'!D9</f>
        <v>294586</v>
      </c>
      <c r="J71" s="12"/>
    </row>
    <row r="72" spans="1:11" s="22" customFormat="1" ht="10.5" customHeight="1" x14ac:dyDescent="0.35">
      <c r="G72" s="25"/>
      <c r="H72" s="37"/>
      <c r="I72" s="7"/>
      <c r="J72" s="12"/>
    </row>
    <row r="73" spans="1:11" s="22" customFormat="1" thickBot="1" x14ac:dyDescent="0.4">
      <c r="A73" s="59" t="s">
        <v>92</v>
      </c>
      <c r="B73" s="62"/>
      <c r="C73" s="62"/>
      <c r="D73" s="62"/>
      <c r="E73" s="62"/>
      <c r="F73" s="62"/>
      <c r="G73" s="25"/>
      <c r="H73" s="68" t="e">
        <f>SUM(H69:H71)</f>
        <v>#REF!</v>
      </c>
      <c r="I73" s="69">
        <f>SUM(I69:I72)</f>
        <v>321321.64999999851</v>
      </c>
      <c r="J73" s="70"/>
      <c r="K73" s="71"/>
    </row>
    <row r="74" spans="1:11" s="22" customFormat="1" ht="15" x14ac:dyDescent="0.35">
      <c r="A74" s="59"/>
      <c r="B74" s="62"/>
      <c r="C74" s="62"/>
      <c r="D74" s="62"/>
      <c r="E74" s="62"/>
      <c r="F74" s="62"/>
      <c r="G74" s="25"/>
      <c r="H74" s="68"/>
      <c r="I74" s="13"/>
      <c r="J74" s="70"/>
      <c r="K74" s="71"/>
    </row>
    <row r="75" spans="1:11" s="22" customFormat="1" ht="12.75" x14ac:dyDescent="0.2">
      <c r="A75" s="61"/>
      <c r="B75" s="61"/>
      <c r="C75" s="61"/>
      <c r="D75" s="61"/>
      <c r="E75" s="61"/>
      <c r="F75" s="61"/>
      <c r="G75" s="66"/>
      <c r="H75" s="31"/>
      <c r="I75" s="72"/>
      <c r="J75" s="7"/>
      <c r="K75" s="71"/>
    </row>
    <row r="76" spans="1:11" s="22" customFormat="1" ht="12.75" x14ac:dyDescent="0.2">
      <c r="A76" s="6" t="s">
        <v>93</v>
      </c>
      <c r="B76" s="73"/>
      <c r="C76" s="73"/>
      <c r="D76" s="73"/>
      <c r="E76" s="73"/>
      <c r="F76" s="73"/>
      <c r="G76" s="25"/>
      <c r="H76" s="74"/>
      <c r="J76" s="36"/>
    </row>
    <row r="77" spans="1:11" x14ac:dyDescent="0.25">
      <c r="A77" s="75"/>
      <c r="B77" s="75"/>
      <c r="C77" s="75"/>
      <c r="D77" s="75"/>
      <c r="E77" s="75"/>
      <c r="F77" s="75"/>
      <c r="G77" s="20"/>
      <c r="I77" s="18"/>
      <c r="J77" s="18"/>
      <c r="K77" s="76"/>
    </row>
    <row r="78" spans="1:11" x14ac:dyDescent="0.25">
      <c r="A78" s="75"/>
      <c r="B78" s="75"/>
      <c r="C78" s="75"/>
      <c r="D78" s="75"/>
      <c r="E78" s="75"/>
      <c r="F78" s="75"/>
      <c r="G78" s="20"/>
      <c r="I78" s="18">
        <f>+'Problema No. 3.11 - Análisis'!B9</f>
        <v>486576</v>
      </c>
      <c r="J78" s="18"/>
    </row>
    <row r="79" spans="1:11" x14ac:dyDescent="0.25">
      <c r="A79" s="75"/>
      <c r="B79" s="75"/>
      <c r="C79" s="75"/>
      <c r="D79" s="75"/>
      <c r="E79" s="75"/>
      <c r="F79" s="75"/>
      <c r="G79" s="20"/>
      <c r="I79" s="77"/>
      <c r="J79" s="18"/>
    </row>
    <row r="80" spans="1:11" x14ac:dyDescent="0.25">
      <c r="A80" s="75"/>
      <c r="B80" s="75"/>
      <c r="C80" s="75"/>
      <c r="D80" s="75"/>
      <c r="E80" s="75"/>
      <c r="F80" s="75"/>
      <c r="G80" s="20"/>
      <c r="I80" s="18">
        <f>+I78-I73</f>
        <v>165254.35000000149</v>
      </c>
      <c r="J80" s="18"/>
      <c r="K80" s="17">
        <f>+I80/2</f>
        <v>82627.175000000745</v>
      </c>
    </row>
    <row r="81" spans="1:10" x14ac:dyDescent="0.25">
      <c r="A81" s="75"/>
      <c r="B81" s="75"/>
      <c r="C81" s="75"/>
      <c r="D81" s="75"/>
      <c r="E81" s="75"/>
      <c r="F81" s="75"/>
      <c r="G81" s="20"/>
      <c r="I81" s="18"/>
      <c r="J81" s="18"/>
    </row>
    <row r="82" spans="1:10" x14ac:dyDescent="0.25">
      <c r="A82" s="75"/>
      <c r="B82" s="75"/>
      <c r="C82" s="75"/>
      <c r="D82" s="75"/>
      <c r="E82" s="75"/>
      <c r="F82" s="75"/>
      <c r="G82" s="20"/>
      <c r="I82" s="18"/>
      <c r="J82" s="18"/>
    </row>
    <row r="83" spans="1:10" x14ac:dyDescent="0.25">
      <c r="A83" s="75"/>
      <c r="B83" s="75"/>
      <c r="C83" s="75"/>
      <c r="D83" s="75"/>
      <c r="E83" s="75"/>
      <c r="F83" s="75"/>
      <c r="G83" s="20"/>
      <c r="I83" s="18"/>
      <c r="J83" s="18"/>
    </row>
    <row r="84" spans="1:10" x14ac:dyDescent="0.25">
      <c r="A84" s="75"/>
      <c r="B84" s="75"/>
      <c r="C84" s="75"/>
      <c r="D84" s="75"/>
      <c r="E84" s="75"/>
      <c r="F84" s="75"/>
      <c r="G84" s="20"/>
      <c r="I84" s="18"/>
      <c r="J84" s="18"/>
    </row>
    <row r="85" spans="1:10" x14ac:dyDescent="0.25">
      <c r="A85" s="75"/>
      <c r="B85" s="75"/>
      <c r="C85" s="75"/>
      <c r="D85" s="75"/>
      <c r="E85" s="75"/>
      <c r="F85" s="75"/>
      <c r="G85" s="20"/>
      <c r="I85" s="18"/>
      <c r="J85" s="18"/>
    </row>
    <row r="86" spans="1:10" x14ac:dyDescent="0.25">
      <c r="A86" s="75"/>
      <c r="B86" s="75"/>
      <c r="C86" s="75"/>
      <c r="D86" s="75"/>
      <c r="E86" s="75"/>
      <c r="F86" s="75"/>
      <c r="G86" s="20"/>
      <c r="I86" s="18"/>
      <c r="J86" s="18"/>
    </row>
    <row r="87" spans="1:10" x14ac:dyDescent="0.25">
      <c r="A87" s="75"/>
      <c r="B87" s="75"/>
      <c r="C87" s="75"/>
      <c r="D87" s="75"/>
      <c r="E87" s="75"/>
      <c r="F87" s="75"/>
      <c r="G87" s="20"/>
      <c r="I87" s="18"/>
      <c r="J87" s="18"/>
    </row>
    <row r="88" spans="1:10" x14ac:dyDescent="0.25">
      <c r="A88" s="75"/>
      <c r="B88" s="75"/>
      <c r="C88" s="75"/>
      <c r="D88" s="75"/>
      <c r="E88" s="75"/>
      <c r="F88" s="75"/>
      <c r="G88" s="20"/>
      <c r="I88" s="18"/>
      <c r="J88" s="18"/>
    </row>
    <row r="89" spans="1:10" x14ac:dyDescent="0.25">
      <c r="A89" s="75"/>
      <c r="B89" s="75"/>
      <c r="C89" s="75"/>
      <c r="D89" s="75"/>
      <c r="E89" s="75"/>
      <c r="F89" s="75"/>
      <c r="G89" s="20"/>
      <c r="I89" s="18"/>
      <c r="J89" s="18"/>
    </row>
    <row r="90" spans="1:10" x14ac:dyDescent="0.25">
      <c r="A90" s="75"/>
      <c r="B90" s="75"/>
      <c r="C90" s="75"/>
      <c r="D90" s="75"/>
      <c r="E90" s="75"/>
      <c r="F90" s="75"/>
      <c r="G90" s="20"/>
      <c r="I90" s="18"/>
      <c r="J90" s="18"/>
    </row>
    <row r="91" spans="1:10" x14ac:dyDescent="0.25">
      <c r="A91" s="75"/>
      <c r="B91" s="75"/>
      <c r="C91" s="75"/>
      <c r="D91" s="75"/>
      <c r="E91" s="75"/>
      <c r="F91" s="75"/>
      <c r="G91" s="20"/>
      <c r="I91" s="18"/>
      <c r="J91" s="18"/>
    </row>
    <row r="92" spans="1:10" x14ac:dyDescent="0.25">
      <c r="A92" s="75"/>
      <c r="B92" s="75"/>
      <c r="C92" s="75"/>
      <c r="D92" s="75"/>
      <c r="E92" s="75"/>
      <c r="F92" s="75"/>
      <c r="G92" s="20"/>
      <c r="I92" s="18"/>
      <c r="J92" s="18"/>
    </row>
    <row r="93" spans="1:10" x14ac:dyDescent="0.25">
      <c r="A93" s="75"/>
      <c r="B93" s="75"/>
      <c r="C93" s="75"/>
      <c r="D93" s="75"/>
      <c r="E93" s="75"/>
      <c r="F93" s="75"/>
      <c r="G93" s="20"/>
      <c r="I93" s="18"/>
      <c r="J93" s="18"/>
    </row>
    <row r="94" spans="1:10" x14ac:dyDescent="0.25">
      <c r="A94" s="75"/>
      <c r="B94" s="75"/>
      <c r="C94" s="75"/>
      <c r="D94" s="75"/>
      <c r="E94" s="75"/>
      <c r="F94" s="75"/>
      <c r="G94" s="20"/>
      <c r="I94" s="18"/>
      <c r="J94" s="18"/>
    </row>
    <row r="95" spans="1:10" ht="10.5" customHeight="1" x14ac:dyDescent="0.25">
      <c r="A95" s="75"/>
      <c r="B95" s="75"/>
      <c r="C95" s="75"/>
      <c r="D95" s="75"/>
      <c r="E95" s="75"/>
      <c r="F95" s="75"/>
      <c r="G95" s="20"/>
      <c r="I95" s="18"/>
      <c r="J95" s="18"/>
    </row>
    <row r="96" spans="1:10" ht="10.5" customHeight="1" x14ac:dyDescent="0.25">
      <c r="A96" s="75"/>
      <c r="B96" s="75"/>
      <c r="C96" s="75"/>
      <c r="D96" s="75"/>
      <c r="E96" s="75"/>
      <c r="F96" s="75"/>
      <c r="G96" s="20"/>
      <c r="I96" s="18"/>
      <c r="J96" s="18"/>
    </row>
    <row r="97" spans="1:10" ht="18" customHeight="1" x14ac:dyDescent="0.25">
      <c r="A97" s="75"/>
      <c r="B97" s="75"/>
      <c r="C97" s="75"/>
      <c r="D97" s="75"/>
      <c r="E97" s="75"/>
      <c r="F97" s="75"/>
      <c r="G97" s="20"/>
      <c r="I97" s="18"/>
      <c r="J97" s="18"/>
    </row>
    <row r="98" spans="1:10" ht="12" customHeight="1" x14ac:dyDescent="0.25">
      <c r="A98" s="75"/>
      <c r="B98" s="75"/>
      <c r="C98" s="75"/>
      <c r="D98" s="75"/>
      <c r="E98" s="75"/>
      <c r="F98" s="75"/>
      <c r="G98" s="20"/>
      <c r="I98" s="18"/>
      <c r="J98" s="18"/>
    </row>
    <row r="99" spans="1:10" ht="28.5" customHeight="1" x14ac:dyDescent="0.25">
      <c r="A99" s="75"/>
      <c r="B99" s="75"/>
      <c r="C99" s="75"/>
      <c r="D99" s="75"/>
      <c r="E99" s="75"/>
      <c r="F99" s="75"/>
      <c r="G99" s="20"/>
      <c r="I99" s="18"/>
      <c r="J99" s="18"/>
    </row>
    <row r="100" spans="1:10" x14ac:dyDescent="0.25">
      <c r="A100" s="231" t="s">
        <v>94</v>
      </c>
      <c r="B100" s="232"/>
      <c r="C100" s="232"/>
      <c r="D100" s="232"/>
      <c r="E100" s="232"/>
      <c r="F100" s="232"/>
      <c r="G100" s="232"/>
      <c r="H100" s="232"/>
      <c r="I100" s="232"/>
      <c r="J100" s="232"/>
    </row>
    <row r="101" spans="1:10" x14ac:dyDescent="0.25">
      <c r="A101" s="75"/>
      <c r="B101" s="75"/>
      <c r="C101" s="75"/>
      <c r="D101" s="75"/>
      <c r="E101" s="75"/>
      <c r="F101" s="75"/>
      <c r="G101" s="20"/>
      <c r="I101" s="18"/>
      <c r="J101" s="18"/>
    </row>
    <row r="102" spans="1:10" x14ac:dyDescent="0.25">
      <c r="A102" s="75"/>
      <c r="B102" s="75"/>
      <c r="C102" s="75"/>
      <c r="D102" s="75"/>
      <c r="E102" s="75"/>
      <c r="F102" s="75"/>
      <c r="G102" s="20"/>
      <c r="I102" s="18"/>
      <c r="J102" s="18"/>
    </row>
    <row r="103" spans="1:10" x14ac:dyDescent="0.25">
      <c r="A103" s="75"/>
      <c r="B103" s="75"/>
      <c r="C103" s="75"/>
      <c r="D103" s="75"/>
      <c r="E103" s="75"/>
      <c r="F103" s="75"/>
      <c r="G103" s="20"/>
      <c r="I103" s="18"/>
      <c r="J103" s="18"/>
    </row>
    <row r="104" spans="1:10" x14ac:dyDescent="0.25">
      <c r="A104" s="75"/>
      <c r="B104" s="75"/>
      <c r="C104" s="75"/>
      <c r="D104" s="75"/>
      <c r="E104" s="75"/>
      <c r="F104" s="75"/>
      <c r="G104" s="20"/>
      <c r="I104" s="18"/>
      <c r="J104" s="18"/>
    </row>
    <row r="105" spans="1:10" x14ac:dyDescent="0.25">
      <c r="A105" s="75"/>
      <c r="B105" s="75"/>
      <c r="C105" s="75"/>
      <c r="D105" s="75"/>
      <c r="E105" s="75"/>
      <c r="F105" s="75"/>
      <c r="G105" s="20"/>
      <c r="I105" s="18"/>
      <c r="J105" s="18"/>
    </row>
    <row r="106" spans="1:10" x14ac:dyDescent="0.25">
      <c r="A106" s="75"/>
      <c r="B106" s="75"/>
      <c r="C106" s="75"/>
      <c r="D106" s="75"/>
      <c r="E106" s="75"/>
      <c r="F106" s="75"/>
      <c r="G106" s="20"/>
      <c r="I106" s="18"/>
      <c r="J106" s="18"/>
    </row>
    <row r="107" spans="1:10" x14ac:dyDescent="0.25">
      <c r="A107" s="75"/>
      <c r="B107" s="75"/>
      <c r="C107" s="75"/>
      <c r="D107" s="75"/>
      <c r="E107" s="75"/>
      <c r="F107" s="75"/>
      <c r="G107" s="20"/>
      <c r="I107" s="18"/>
      <c r="J107" s="18"/>
    </row>
    <row r="108" spans="1:10" x14ac:dyDescent="0.25">
      <c r="A108" s="75"/>
      <c r="B108" s="75"/>
      <c r="C108" s="75"/>
      <c r="D108" s="75"/>
      <c r="E108" s="75"/>
      <c r="F108" s="75"/>
      <c r="G108" s="20"/>
      <c r="I108" s="18"/>
      <c r="J108" s="18"/>
    </row>
    <row r="109" spans="1:10" x14ac:dyDescent="0.25">
      <c r="A109" s="75"/>
      <c r="B109" s="75"/>
      <c r="C109" s="75"/>
      <c r="D109" s="75"/>
      <c r="E109" s="75"/>
      <c r="F109" s="75"/>
      <c r="G109" s="20"/>
      <c r="I109" s="18"/>
      <c r="J109" s="18"/>
    </row>
    <row r="110" spans="1:10" x14ac:dyDescent="0.25">
      <c r="A110" s="75"/>
      <c r="B110" s="75"/>
      <c r="C110" s="75"/>
      <c r="D110" s="75"/>
      <c r="E110" s="75"/>
      <c r="F110" s="75"/>
      <c r="G110" s="20"/>
      <c r="I110" s="18"/>
      <c r="J110" s="18"/>
    </row>
    <row r="111" spans="1:10" x14ac:dyDescent="0.25">
      <c r="A111" s="75"/>
      <c r="B111" s="75"/>
      <c r="C111" s="75"/>
      <c r="D111" s="75"/>
      <c r="E111" s="75"/>
      <c r="F111" s="75"/>
      <c r="G111" s="20"/>
      <c r="I111" s="18"/>
      <c r="J111" s="18"/>
    </row>
    <row r="112" spans="1:10" x14ac:dyDescent="0.25">
      <c r="A112" s="75"/>
      <c r="B112" s="75"/>
      <c r="C112" s="75"/>
      <c r="D112" s="75"/>
      <c r="E112" s="75"/>
      <c r="F112" s="75"/>
      <c r="G112" s="20"/>
      <c r="I112" s="18"/>
      <c r="J112" s="18"/>
    </row>
    <row r="113" spans="1:10" x14ac:dyDescent="0.25">
      <c r="A113" s="75"/>
      <c r="B113" s="75"/>
      <c r="C113" s="75"/>
      <c r="D113" s="75"/>
      <c r="E113" s="75"/>
      <c r="F113" s="75"/>
      <c r="G113" s="20"/>
      <c r="I113" s="18"/>
      <c r="J113" s="18"/>
    </row>
    <row r="114" spans="1:10" x14ac:dyDescent="0.25">
      <c r="A114" s="75"/>
      <c r="B114" s="75"/>
      <c r="C114" s="75"/>
      <c r="D114" s="75"/>
      <c r="E114" s="75"/>
      <c r="F114" s="75"/>
      <c r="G114" s="20"/>
      <c r="I114" s="18"/>
      <c r="J114" s="18"/>
    </row>
    <row r="115" spans="1:10" x14ac:dyDescent="0.25">
      <c r="A115" s="75"/>
      <c r="B115" s="75"/>
      <c r="C115" s="75"/>
      <c r="D115" s="75"/>
      <c r="E115" s="75"/>
      <c r="F115" s="75"/>
      <c r="G115" s="20"/>
      <c r="I115" s="18"/>
      <c r="J115" s="18"/>
    </row>
    <row r="116" spans="1:10" x14ac:dyDescent="0.25">
      <c r="A116" s="75"/>
      <c r="B116" s="75"/>
      <c r="C116" s="75"/>
      <c r="D116" s="75"/>
      <c r="E116" s="75"/>
      <c r="F116" s="75"/>
      <c r="G116" s="20"/>
      <c r="I116" s="18"/>
      <c r="J116" s="18"/>
    </row>
    <row r="117" spans="1:10" x14ac:dyDescent="0.25">
      <c r="A117" s="75"/>
      <c r="B117" s="75"/>
      <c r="C117" s="75"/>
      <c r="D117" s="75"/>
      <c r="E117" s="75"/>
      <c r="F117" s="75"/>
      <c r="G117" s="20"/>
      <c r="I117" s="18"/>
      <c r="J117" s="18"/>
    </row>
    <row r="118" spans="1:10" x14ac:dyDescent="0.25">
      <c r="A118" s="75"/>
      <c r="B118" s="75"/>
      <c r="C118" s="75"/>
      <c r="D118" s="75"/>
      <c r="E118" s="75"/>
      <c r="F118" s="75"/>
      <c r="G118" s="20"/>
      <c r="I118" s="18"/>
      <c r="J118" s="18"/>
    </row>
    <row r="119" spans="1:10" x14ac:dyDescent="0.25">
      <c r="A119" s="75"/>
      <c r="B119" s="75"/>
      <c r="C119" s="75"/>
      <c r="D119" s="75"/>
      <c r="E119" s="75"/>
      <c r="F119" s="75"/>
      <c r="G119" s="20"/>
      <c r="I119" s="18"/>
      <c r="J119" s="18"/>
    </row>
    <row r="120" spans="1:10" x14ac:dyDescent="0.25">
      <c r="A120" s="75"/>
      <c r="B120" s="75"/>
      <c r="C120" s="75"/>
      <c r="D120" s="75"/>
      <c r="E120" s="75"/>
      <c r="F120" s="75"/>
      <c r="G120" s="20"/>
      <c r="I120" s="18"/>
      <c r="J120" s="18"/>
    </row>
    <row r="121" spans="1:10" x14ac:dyDescent="0.25">
      <c r="A121" s="75"/>
      <c r="B121" s="75"/>
      <c r="C121" s="75"/>
      <c r="D121" s="75"/>
      <c r="E121" s="75"/>
      <c r="F121" s="75"/>
      <c r="G121" s="20"/>
      <c r="I121" s="18"/>
      <c r="J121" s="18"/>
    </row>
    <row r="122" spans="1:10" x14ac:dyDescent="0.25">
      <c r="A122" s="75"/>
      <c r="B122" s="75"/>
      <c r="C122" s="75"/>
      <c r="D122" s="75"/>
      <c r="E122" s="75"/>
      <c r="F122" s="75"/>
      <c r="G122" s="20"/>
      <c r="I122" s="18"/>
      <c r="J122" s="18"/>
    </row>
    <row r="123" spans="1:10" x14ac:dyDescent="0.25">
      <c r="A123" s="75"/>
      <c r="B123" s="75"/>
      <c r="C123" s="75"/>
      <c r="D123" s="75"/>
      <c r="E123" s="75"/>
      <c r="F123" s="75"/>
      <c r="G123" s="20"/>
      <c r="I123" s="18"/>
      <c r="J123" s="18"/>
    </row>
    <row r="124" spans="1:10" x14ac:dyDescent="0.25">
      <c r="A124" s="75"/>
      <c r="B124" s="75"/>
      <c r="C124" s="75"/>
      <c r="D124" s="75"/>
      <c r="E124" s="75"/>
      <c r="F124" s="75"/>
      <c r="G124" s="20"/>
      <c r="I124" s="18"/>
      <c r="J124" s="18"/>
    </row>
    <row r="125" spans="1:10" x14ac:dyDescent="0.25">
      <c r="A125" s="78"/>
      <c r="B125" s="78"/>
      <c r="C125" s="78"/>
      <c r="D125" s="78"/>
      <c r="E125" s="78"/>
      <c r="F125" s="78"/>
      <c r="J125" s="15"/>
    </row>
    <row r="126" spans="1:10" x14ac:dyDescent="0.25">
      <c r="A126" s="78"/>
      <c r="B126" s="78"/>
      <c r="C126" s="78"/>
      <c r="D126" s="78"/>
      <c r="E126" s="78"/>
      <c r="F126" s="78"/>
      <c r="J126" s="15"/>
    </row>
    <row r="127" spans="1:10" x14ac:dyDescent="0.25">
      <c r="A127" s="78"/>
      <c r="B127" s="78"/>
      <c r="C127" s="78"/>
      <c r="D127" s="78"/>
      <c r="E127" s="78"/>
      <c r="F127" s="78"/>
      <c r="J127" s="15"/>
    </row>
    <row r="128" spans="1:10" x14ac:dyDescent="0.25">
      <c r="A128" s="78"/>
      <c r="B128" s="78"/>
      <c r="C128" s="78"/>
      <c r="D128" s="78"/>
      <c r="E128" s="78"/>
      <c r="F128" s="78"/>
      <c r="J128" s="15"/>
    </row>
    <row r="129" spans="1:10" x14ac:dyDescent="0.25">
      <c r="A129" s="78"/>
      <c r="B129" s="78"/>
      <c r="C129" s="78"/>
      <c r="D129" s="78"/>
      <c r="E129" s="78"/>
      <c r="F129" s="78"/>
      <c r="J129" s="15"/>
    </row>
    <row r="130" spans="1:10" x14ac:dyDescent="0.25">
      <c r="A130" s="78"/>
      <c r="B130" s="78"/>
      <c r="C130" s="78"/>
      <c r="D130" s="78"/>
      <c r="E130" s="78"/>
      <c r="F130" s="78"/>
      <c r="J130" s="15"/>
    </row>
    <row r="131" spans="1:10" x14ac:dyDescent="0.25">
      <c r="A131" s="78"/>
      <c r="B131" s="78"/>
      <c r="C131" s="78"/>
      <c r="D131" s="78"/>
      <c r="E131" s="78"/>
      <c r="F131" s="78"/>
      <c r="J131" s="15"/>
    </row>
    <row r="132" spans="1:10" x14ac:dyDescent="0.25">
      <c r="A132" s="78"/>
      <c r="B132" s="78"/>
      <c r="C132" s="78"/>
      <c r="D132" s="78"/>
      <c r="E132" s="78"/>
      <c r="F132" s="78"/>
      <c r="J132" s="15"/>
    </row>
    <row r="133" spans="1:10" x14ac:dyDescent="0.25">
      <c r="A133" s="78"/>
      <c r="B133" s="78"/>
      <c r="C133" s="78"/>
      <c r="D133" s="78"/>
      <c r="E133" s="78"/>
      <c r="F133" s="78"/>
      <c r="J133" s="15"/>
    </row>
    <row r="134" spans="1:10" x14ac:dyDescent="0.25">
      <c r="A134" s="78"/>
      <c r="B134" s="78"/>
      <c r="C134" s="78"/>
      <c r="D134" s="78"/>
      <c r="E134" s="78"/>
      <c r="F134" s="78"/>
      <c r="J134" s="15"/>
    </row>
    <row r="135" spans="1:10" x14ac:dyDescent="0.25">
      <c r="A135" s="78"/>
      <c r="B135" s="78"/>
      <c r="C135" s="78"/>
      <c r="D135" s="78"/>
      <c r="E135" s="78"/>
      <c r="F135" s="78"/>
      <c r="J135" s="15"/>
    </row>
    <row r="136" spans="1:10" x14ac:dyDescent="0.25">
      <c r="A136" s="78"/>
      <c r="B136" s="78"/>
      <c r="C136" s="78"/>
      <c r="D136" s="78"/>
      <c r="E136" s="78"/>
      <c r="F136" s="78"/>
      <c r="J136" s="15"/>
    </row>
    <row r="137" spans="1:10" x14ac:dyDescent="0.25">
      <c r="A137" s="78"/>
      <c r="B137" s="78"/>
      <c r="C137" s="78"/>
      <c r="D137" s="78"/>
      <c r="E137" s="78"/>
      <c r="F137" s="78"/>
      <c r="J137" s="15"/>
    </row>
    <row r="138" spans="1:10" x14ac:dyDescent="0.25">
      <c r="A138" s="78"/>
      <c r="B138" s="78"/>
      <c r="C138" s="78"/>
      <c r="D138" s="78"/>
      <c r="E138" s="78"/>
      <c r="F138" s="78"/>
      <c r="J138" s="15"/>
    </row>
    <row r="139" spans="1:10" x14ac:dyDescent="0.25">
      <c r="A139" s="78"/>
      <c r="B139" s="78"/>
      <c r="C139" s="78"/>
      <c r="D139" s="78"/>
      <c r="E139" s="78"/>
      <c r="F139" s="78"/>
      <c r="J139" s="15"/>
    </row>
    <row r="140" spans="1:10" x14ac:dyDescent="0.25">
      <c r="A140" s="78"/>
      <c r="B140" s="78"/>
      <c r="C140" s="78"/>
      <c r="D140" s="78"/>
      <c r="E140" s="78"/>
      <c r="F140" s="78"/>
      <c r="J140" s="15"/>
    </row>
    <row r="141" spans="1:10" x14ac:dyDescent="0.25">
      <c r="A141" s="78"/>
      <c r="B141" s="78"/>
      <c r="C141" s="78"/>
      <c r="D141" s="78"/>
      <c r="E141" s="78"/>
      <c r="F141" s="78"/>
      <c r="J141" s="15"/>
    </row>
    <row r="142" spans="1:10" x14ac:dyDescent="0.25">
      <c r="A142" s="78"/>
      <c r="B142" s="78"/>
      <c r="C142" s="78"/>
      <c r="D142" s="78"/>
      <c r="E142" s="78"/>
      <c r="F142" s="78"/>
      <c r="J142" s="15"/>
    </row>
    <row r="143" spans="1:10" x14ac:dyDescent="0.25">
      <c r="A143" s="78"/>
      <c r="B143" s="78"/>
      <c r="C143" s="78"/>
      <c r="D143" s="78"/>
      <c r="E143" s="78"/>
      <c r="F143" s="78"/>
      <c r="J143" s="15"/>
    </row>
    <row r="144" spans="1:10" x14ac:dyDescent="0.25">
      <c r="A144" s="78"/>
      <c r="B144" s="78"/>
      <c r="C144" s="78"/>
      <c r="D144" s="78"/>
      <c r="E144" s="78"/>
      <c r="F144" s="78"/>
      <c r="J144" s="15"/>
    </row>
    <row r="145" spans="1:10" x14ac:dyDescent="0.25">
      <c r="A145" s="78"/>
      <c r="B145" s="78"/>
      <c r="C145" s="78"/>
      <c r="D145" s="78"/>
      <c r="E145" s="78"/>
      <c r="F145" s="78"/>
      <c r="J145" s="15"/>
    </row>
    <row r="146" spans="1:10" x14ac:dyDescent="0.25">
      <c r="A146" s="78"/>
      <c r="B146" s="78"/>
      <c r="C146" s="78"/>
      <c r="D146" s="78"/>
      <c r="E146" s="78"/>
      <c r="F146" s="78"/>
      <c r="J146" s="15"/>
    </row>
    <row r="147" spans="1:10" x14ac:dyDescent="0.25">
      <c r="A147" s="78"/>
      <c r="B147" s="78"/>
      <c r="C147" s="78"/>
      <c r="D147" s="78"/>
      <c r="E147" s="78"/>
      <c r="F147" s="78"/>
      <c r="J147" s="15"/>
    </row>
    <row r="148" spans="1:10" x14ac:dyDescent="0.25">
      <c r="A148" s="78"/>
      <c r="B148" s="78"/>
      <c r="C148" s="78"/>
      <c r="D148" s="78"/>
      <c r="E148" s="78"/>
      <c r="F148" s="78"/>
      <c r="J148" s="15"/>
    </row>
    <row r="149" spans="1:10" x14ac:dyDescent="0.25">
      <c r="A149" s="78"/>
      <c r="B149" s="78"/>
      <c r="C149" s="78"/>
      <c r="D149" s="78"/>
      <c r="E149" s="78"/>
      <c r="F149" s="78"/>
      <c r="J149" s="15"/>
    </row>
    <row r="150" spans="1:10" x14ac:dyDescent="0.25">
      <c r="A150" s="78"/>
      <c r="B150" s="78"/>
      <c r="C150" s="78"/>
      <c r="D150" s="78"/>
      <c r="E150" s="78"/>
      <c r="F150" s="78"/>
      <c r="J150" s="15"/>
    </row>
    <row r="151" spans="1:10" x14ac:dyDescent="0.25">
      <c r="A151" s="78"/>
      <c r="B151" s="78"/>
      <c r="C151" s="78"/>
      <c r="D151" s="78"/>
      <c r="E151" s="78"/>
      <c r="F151" s="78"/>
      <c r="J151" s="15"/>
    </row>
    <row r="152" spans="1:10" x14ac:dyDescent="0.25">
      <c r="A152" s="78"/>
      <c r="B152" s="78"/>
      <c r="C152" s="78"/>
      <c r="D152" s="78"/>
      <c r="E152" s="78"/>
      <c r="F152" s="78"/>
      <c r="J152" s="15"/>
    </row>
    <row r="153" spans="1:10" x14ac:dyDescent="0.25">
      <c r="A153" s="78"/>
      <c r="B153" s="78"/>
      <c r="C153" s="78"/>
      <c r="D153" s="78"/>
      <c r="E153" s="78"/>
      <c r="F153" s="78"/>
      <c r="J153" s="15"/>
    </row>
    <row r="154" spans="1:10" x14ac:dyDescent="0.25">
      <c r="A154" s="78"/>
      <c r="B154" s="78"/>
      <c r="C154" s="78"/>
      <c r="D154" s="78"/>
      <c r="E154" s="78"/>
      <c r="F154" s="78"/>
      <c r="J154" s="15"/>
    </row>
    <row r="155" spans="1:10" x14ac:dyDescent="0.25">
      <c r="A155" s="78"/>
      <c r="B155" s="78"/>
      <c r="C155" s="78"/>
      <c r="D155" s="78"/>
      <c r="E155" s="78"/>
      <c r="F155" s="78"/>
      <c r="J155" s="15"/>
    </row>
    <row r="156" spans="1:10" x14ac:dyDescent="0.25">
      <c r="A156" s="78"/>
      <c r="B156" s="78"/>
      <c r="C156" s="78"/>
      <c r="D156" s="78"/>
      <c r="E156" s="78"/>
      <c r="F156" s="78"/>
      <c r="J156" s="15"/>
    </row>
    <row r="157" spans="1:10" x14ac:dyDescent="0.25">
      <c r="A157" s="78"/>
      <c r="B157" s="78"/>
      <c r="C157" s="78"/>
      <c r="D157" s="78"/>
      <c r="E157" s="78"/>
      <c r="F157" s="78"/>
      <c r="J157" s="15"/>
    </row>
    <row r="158" spans="1:10" x14ac:dyDescent="0.25">
      <c r="A158" s="78"/>
      <c r="B158" s="78"/>
      <c r="C158" s="78"/>
      <c r="D158" s="78"/>
      <c r="E158" s="78"/>
      <c r="F158" s="78"/>
      <c r="J158" s="15"/>
    </row>
    <row r="159" spans="1:10" x14ac:dyDescent="0.25">
      <c r="A159" s="78"/>
      <c r="B159" s="78"/>
      <c r="C159" s="78"/>
      <c r="D159" s="78"/>
      <c r="E159" s="78"/>
      <c r="F159" s="78"/>
      <c r="J159" s="15"/>
    </row>
    <row r="160" spans="1:10" x14ac:dyDescent="0.25">
      <c r="A160" s="78"/>
      <c r="B160" s="78"/>
      <c r="C160" s="78"/>
      <c r="D160" s="78"/>
      <c r="E160" s="78"/>
      <c r="F160" s="78"/>
      <c r="J160" s="15"/>
    </row>
    <row r="161" spans="1:10" x14ac:dyDescent="0.25">
      <c r="A161" s="78"/>
      <c r="B161" s="78"/>
      <c r="C161" s="78"/>
      <c r="D161" s="78"/>
      <c r="E161" s="78"/>
      <c r="F161" s="78"/>
      <c r="J161" s="15"/>
    </row>
    <row r="162" spans="1:10" x14ac:dyDescent="0.25">
      <c r="A162" s="78"/>
      <c r="B162" s="78"/>
      <c r="C162" s="78"/>
      <c r="D162" s="78"/>
      <c r="E162" s="78"/>
      <c r="F162" s="78"/>
      <c r="J162" s="15"/>
    </row>
    <row r="163" spans="1:10" x14ac:dyDescent="0.25">
      <c r="A163" s="78"/>
      <c r="B163" s="78"/>
      <c r="C163" s="78"/>
      <c r="D163" s="78"/>
      <c r="E163" s="78"/>
      <c r="F163" s="78"/>
      <c r="J163" s="15"/>
    </row>
    <row r="164" spans="1:10" x14ac:dyDescent="0.25">
      <c r="A164" s="78"/>
      <c r="B164" s="78"/>
      <c r="C164" s="78"/>
      <c r="D164" s="78"/>
      <c r="E164" s="78"/>
      <c r="F164" s="78"/>
      <c r="J164" s="15"/>
    </row>
    <row r="165" spans="1:10" x14ac:dyDescent="0.25">
      <c r="A165" s="78"/>
      <c r="B165" s="78"/>
      <c r="C165" s="78"/>
      <c r="D165" s="78"/>
      <c r="E165" s="78"/>
      <c r="F165" s="78"/>
      <c r="J165" s="15"/>
    </row>
    <row r="166" spans="1:10" x14ac:dyDescent="0.25">
      <c r="A166" s="78"/>
      <c r="B166" s="78"/>
      <c r="C166" s="78"/>
      <c r="D166" s="78"/>
      <c r="E166" s="78"/>
      <c r="F166" s="78"/>
      <c r="J166" s="15"/>
    </row>
    <row r="167" spans="1:10" x14ac:dyDescent="0.25">
      <c r="A167" s="78"/>
      <c r="B167" s="78"/>
      <c r="C167" s="78"/>
      <c r="D167" s="78"/>
      <c r="E167" s="78"/>
      <c r="F167" s="78"/>
      <c r="J167" s="15"/>
    </row>
    <row r="168" spans="1:10" x14ac:dyDescent="0.25">
      <c r="A168" s="78"/>
      <c r="B168" s="78"/>
      <c r="C168" s="78"/>
      <c r="D168" s="78"/>
      <c r="E168" s="78"/>
      <c r="F168" s="78"/>
      <c r="J168" s="15"/>
    </row>
    <row r="169" spans="1:10" x14ac:dyDescent="0.25">
      <c r="A169" s="78"/>
      <c r="B169" s="78"/>
      <c r="C169" s="78"/>
      <c r="D169" s="78"/>
      <c r="E169" s="78"/>
      <c r="F169" s="78"/>
      <c r="J169" s="15"/>
    </row>
    <row r="170" spans="1:10" x14ac:dyDescent="0.25">
      <c r="A170" s="78"/>
      <c r="B170" s="78"/>
      <c r="C170" s="78"/>
      <c r="D170" s="78"/>
      <c r="E170" s="78"/>
      <c r="F170" s="78"/>
      <c r="J170" s="15"/>
    </row>
    <row r="171" spans="1:10" x14ac:dyDescent="0.25">
      <c r="A171" s="78"/>
      <c r="B171" s="78"/>
      <c r="C171" s="78"/>
      <c r="D171" s="78"/>
      <c r="E171" s="78"/>
      <c r="F171" s="78"/>
      <c r="J171" s="15"/>
    </row>
    <row r="172" spans="1:10" x14ac:dyDescent="0.25">
      <c r="A172" s="78"/>
      <c r="B172" s="78"/>
      <c r="C172" s="78"/>
      <c r="D172" s="78"/>
      <c r="E172" s="78"/>
      <c r="F172" s="78"/>
      <c r="J172" s="15"/>
    </row>
    <row r="173" spans="1:10" x14ac:dyDescent="0.25">
      <c r="A173" s="78"/>
      <c r="B173" s="78"/>
      <c r="C173" s="78"/>
      <c r="D173" s="78"/>
      <c r="E173" s="78"/>
      <c r="F173" s="78"/>
      <c r="J173" s="15"/>
    </row>
    <row r="174" spans="1:10" x14ac:dyDescent="0.25">
      <c r="A174" s="78"/>
      <c r="B174" s="78"/>
      <c r="C174" s="78"/>
      <c r="D174" s="78"/>
      <c r="E174" s="78"/>
      <c r="F174" s="78"/>
      <c r="J174" s="15"/>
    </row>
    <row r="175" spans="1:10" x14ac:dyDescent="0.25">
      <c r="A175" s="78"/>
      <c r="B175" s="78"/>
      <c r="C175" s="78"/>
      <c r="D175" s="78"/>
      <c r="E175" s="78"/>
      <c r="F175" s="78"/>
      <c r="J175" s="15"/>
    </row>
    <row r="176" spans="1:10" x14ac:dyDescent="0.25">
      <c r="A176" s="78"/>
      <c r="B176" s="78"/>
      <c r="C176" s="78"/>
      <c r="D176" s="78"/>
      <c r="E176" s="78"/>
      <c r="F176" s="78"/>
      <c r="J176" s="15"/>
    </row>
    <row r="177" spans="1:10" x14ac:dyDescent="0.25">
      <c r="A177" s="78"/>
      <c r="B177" s="78"/>
      <c r="C177" s="78"/>
      <c r="D177" s="78"/>
      <c r="E177" s="78"/>
      <c r="F177" s="78"/>
      <c r="J177" s="15"/>
    </row>
    <row r="178" spans="1:10" x14ac:dyDescent="0.25">
      <c r="A178" s="78"/>
      <c r="B178" s="78"/>
      <c r="C178" s="78"/>
      <c r="D178" s="78"/>
      <c r="E178" s="78"/>
      <c r="F178" s="78"/>
      <c r="J178" s="15"/>
    </row>
    <row r="179" spans="1:10" x14ac:dyDescent="0.25">
      <c r="A179" s="78"/>
      <c r="B179" s="78"/>
      <c r="C179" s="78"/>
      <c r="D179" s="78"/>
      <c r="E179" s="78"/>
      <c r="F179" s="78"/>
      <c r="J179" s="15"/>
    </row>
    <row r="180" spans="1:10" x14ac:dyDescent="0.25">
      <c r="A180" s="78"/>
      <c r="B180" s="78"/>
      <c r="C180" s="78"/>
      <c r="D180" s="78"/>
      <c r="E180" s="78"/>
      <c r="F180" s="78"/>
      <c r="J180" s="15"/>
    </row>
    <row r="181" spans="1:10" x14ac:dyDescent="0.25">
      <c r="A181" s="78"/>
      <c r="B181" s="78"/>
      <c r="C181" s="78"/>
      <c r="D181" s="78"/>
      <c r="E181" s="78"/>
      <c r="F181" s="78"/>
      <c r="J181" s="15"/>
    </row>
    <row r="182" spans="1:10" x14ac:dyDescent="0.25">
      <c r="A182" s="78"/>
      <c r="B182" s="78"/>
      <c r="C182" s="78"/>
      <c r="D182" s="78"/>
      <c r="E182" s="78"/>
      <c r="F182" s="78"/>
      <c r="J182" s="15"/>
    </row>
    <row r="183" spans="1:10" x14ac:dyDescent="0.25">
      <c r="A183" s="78"/>
      <c r="B183" s="78"/>
      <c r="C183" s="78"/>
      <c r="D183" s="78"/>
      <c r="E183" s="78"/>
      <c r="F183" s="78"/>
      <c r="J183" s="15"/>
    </row>
    <row r="184" spans="1:10" x14ac:dyDescent="0.25">
      <c r="A184" s="78"/>
      <c r="B184" s="78"/>
      <c r="C184" s="78"/>
      <c r="D184" s="78"/>
      <c r="E184" s="78"/>
      <c r="F184" s="78"/>
      <c r="J184" s="15"/>
    </row>
    <row r="185" spans="1:10" x14ac:dyDescent="0.25">
      <c r="A185" s="78"/>
      <c r="B185" s="78"/>
      <c r="C185" s="78"/>
      <c r="D185" s="78"/>
      <c r="E185" s="78"/>
      <c r="F185" s="78"/>
      <c r="J185" s="15"/>
    </row>
    <row r="186" spans="1:10" x14ac:dyDescent="0.25">
      <c r="A186" s="78"/>
      <c r="B186" s="78"/>
      <c r="C186" s="78"/>
      <c r="D186" s="78"/>
      <c r="E186" s="78"/>
      <c r="F186" s="78"/>
      <c r="J186" s="15"/>
    </row>
    <row r="187" spans="1:10" x14ac:dyDescent="0.25">
      <c r="A187" s="78"/>
      <c r="B187" s="78"/>
      <c r="C187" s="78"/>
      <c r="D187" s="78"/>
      <c r="E187" s="78"/>
      <c r="F187" s="78"/>
      <c r="J187" s="15"/>
    </row>
    <row r="188" spans="1:10" x14ac:dyDescent="0.25">
      <c r="A188" s="78"/>
      <c r="B188" s="78"/>
      <c r="C188" s="78"/>
      <c r="D188" s="78"/>
      <c r="E188" s="78"/>
      <c r="F188" s="78"/>
      <c r="J188" s="15"/>
    </row>
    <row r="189" spans="1:10" x14ac:dyDescent="0.25">
      <c r="A189" s="78"/>
      <c r="B189" s="78"/>
      <c r="C189" s="78"/>
      <c r="D189" s="78"/>
      <c r="E189" s="78"/>
      <c r="F189" s="78"/>
      <c r="J189" s="15"/>
    </row>
    <row r="190" spans="1:10" x14ac:dyDescent="0.25">
      <c r="A190" s="78"/>
      <c r="B190" s="78"/>
      <c r="C190" s="78"/>
      <c r="D190" s="78"/>
      <c r="E190" s="78"/>
      <c r="F190" s="78"/>
      <c r="J190" s="15"/>
    </row>
    <row r="191" spans="1:10" x14ac:dyDescent="0.25">
      <c r="A191" s="78"/>
      <c r="B191" s="78"/>
      <c r="C191" s="78"/>
      <c r="D191" s="78"/>
      <c r="E191" s="78"/>
      <c r="F191" s="78"/>
      <c r="J191" s="15"/>
    </row>
    <row r="192" spans="1:10" x14ac:dyDescent="0.25">
      <c r="A192" s="78"/>
      <c r="B192" s="78"/>
      <c r="C192" s="78"/>
      <c r="D192" s="78"/>
      <c r="E192" s="78"/>
      <c r="F192" s="78"/>
      <c r="J192" s="15"/>
    </row>
    <row r="193" spans="1:10" x14ac:dyDescent="0.25">
      <c r="A193" s="78"/>
      <c r="B193" s="78"/>
      <c r="C193" s="78"/>
      <c r="D193" s="78"/>
      <c r="E193" s="78"/>
      <c r="F193" s="78"/>
      <c r="J193" s="15"/>
    </row>
    <row r="194" spans="1:10" x14ac:dyDescent="0.25">
      <c r="A194" s="78"/>
      <c r="B194" s="78"/>
      <c r="C194" s="78"/>
      <c r="D194" s="78"/>
      <c r="E194" s="78"/>
      <c r="F194" s="78"/>
      <c r="J194" s="15"/>
    </row>
    <row r="195" spans="1:10" x14ac:dyDescent="0.25">
      <c r="A195" s="78"/>
      <c r="B195" s="78"/>
      <c r="C195" s="78"/>
      <c r="D195" s="78"/>
      <c r="E195" s="78"/>
      <c r="F195" s="78"/>
      <c r="J195" s="15"/>
    </row>
    <row r="196" spans="1:10" x14ac:dyDescent="0.25">
      <c r="A196" s="78"/>
      <c r="B196" s="78"/>
      <c r="C196" s="78"/>
      <c r="D196" s="78"/>
      <c r="E196" s="78"/>
      <c r="F196" s="78"/>
      <c r="J196" s="15"/>
    </row>
    <row r="197" spans="1:10" x14ac:dyDescent="0.25">
      <c r="A197" s="78"/>
      <c r="B197" s="78"/>
      <c r="C197" s="78"/>
      <c r="D197" s="78"/>
      <c r="E197" s="78"/>
      <c r="F197" s="78"/>
      <c r="J197" s="15"/>
    </row>
    <row r="198" spans="1:10" x14ac:dyDescent="0.25">
      <c r="A198" s="78"/>
      <c r="B198" s="78"/>
      <c r="C198" s="78"/>
      <c r="D198" s="78"/>
      <c r="E198" s="78"/>
      <c r="F198" s="78"/>
      <c r="J198" s="15"/>
    </row>
    <row r="199" spans="1:10" x14ac:dyDescent="0.25">
      <c r="A199" s="78"/>
      <c r="B199" s="78"/>
      <c r="C199" s="78"/>
      <c r="D199" s="78"/>
      <c r="E199" s="78"/>
      <c r="F199" s="78"/>
      <c r="J199" s="15"/>
    </row>
    <row r="200" spans="1:10" x14ac:dyDescent="0.25">
      <c r="A200" s="78"/>
      <c r="B200" s="78"/>
      <c r="C200" s="78"/>
      <c r="D200" s="78"/>
      <c r="E200" s="78"/>
      <c r="F200" s="78"/>
      <c r="J200" s="15"/>
    </row>
    <row r="201" spans="1:10" x14ac:dyDescent="0.25">
      <c r="A201" s="78"/>
      <c r="B201" s="78"/>
      <c r="C201" s="78"/>
      <c r="D201" s="78"/>
      <c r="E201" s="78"/>
      <c r="F201" s="78"/>
      <c r="J201" s="15"/>
    </row>
    <row r="202" spans="1:10" x14ac:dyDescent="0.25">
      <c r="A202" s="78"/>
      <c r="B202" s="78"/>
      <c r="C202" s="78"/>
      <c r="D202" s="78"/>
      <c r="E202" s="78"/>
      <c r="F202" s="78"/>
      <c r="J202" s="15"/>
    </row>
    <row r="203" spans="1:10" x14ac:dyDescent="0.25">
      <c r="A203" s="78"/>
      <c r="B203" s="78"/>
      <c r="C203" s="78"/>
      <c r="D203" s="78"/>
      <c r="E203" s="78"/>
      <c r="F203" s="78"/>
      <c r="J203" s="15"/>
    </row>
    <row r="204" spans="1:10" x14ac:dyDescent="0.25">
      <c r="A204" s="78"/>
      <c r="B204" s="78"/>
      <c r="C204" s="78"/>
      <c r="D204" s="78"/>
      <c r="E204" s="78"/>
      <c r="F204" s="78"/>
      <c r="J204" s="15"/>
    </row>
    <row r="205" spans="1:10" x14ac:dyDescent="0.25">
      <c r="A205" s="78"/>
      <c r="B205" s="78"/>
      <c r="C205" s="78"/>
      <c r="D205" s="78"/>
      <c r="E205" s="78"/>
      <c r="F205" s="78"/>
      <c r="J205" s="15"/>
    </row>
    <row r="206" spans="1:10" x14ac:dyDescent="0.25">
      <c r="A206" s="78"/>
      <c r="B206" s="78"/>
      <c r="C206" s="78"/>
      <c r="D206" s="78"/>
      <c r="E206" s="78"/>
      <c r="F206" s="78"/>
      <c r="J206" s="15"/>
    </row>
    <row r="207" spans="1:10" x14ac:dyDescent="0.25">
      <c r="A207" s="78"/>
      <c r="B207" s="78"/>
      <c r="C207" s="78"/>
      <c r="D207" s="78"/>
      <c r="E207" s="78"/>
      <c r="F207" s="78"/>
      <c r="J207" s="15"/>
    </row>
    <row r="208" spans="1:10" x14ac:dyDescent="0.25">
      <c r="A208" s="78"/>
      <c r="B208" s="78"/>
      <c r="C208" s="78"/>
      <c r="D208" s="78"/>
      <c r="E208" s="78"/>
      <c r="F208" s="78"/>
      <c r="J208" s="15"/>
    </row>
    <row r="209" spans="1:10" x14ac:dyDescent="0.25">
      <c r="A209" s="78"/>
      <c r="B209" s="78"/>
      <c r="C209" s="78"/>
      <c r="D209" s="78"/>
      <c r="E209" s="78"/>
      <c r="F209" s="78"/>
      <c r="J209" s="15"/>
    </row>
    <row r="210" spans="1:10" x14ac:dyDescent="0.25">
      <c r="A210" s="78"/>
      <c r="B210" s="78"/>
      <c r="C210" s="78"/>
      <c r="D210" s="78"/>
      <c r="E210" s="78"/>
      <c r="F210" s="78"/>
      <c r="J210" s="15"/>
    </row>
    <row r="211" spans="1:10" x14ac:dyDescent="0.25">
      <c r="A211" s="78"/>
      <c r="B211" s="78"/>
      <c r="C211" s="78"/>
      <c r="D211" s="78"/>
      <c r="E211" s="78"/>
      <c r="F211" s="78"/>
      <c r="J211" s="15"/>
    </row>
    <row r="212" spans="1:10" x14ac:dyDescent="0.25">
      <c r="A212" s="78"/>
      <c r="B212" s="78"/>
      <c r="C212" s="78"/>
      <c r="D212" s="78"/>
      <c r="E212" s="78"/>
      <c r="F212" s="78"/>
      <c r="J212" s="15"/>
    </row>
    <row r="213" spans="1:10" x14ac:dyDescent="0.25">
      <c r="A213" s="78"/>
      <c r="B213" s="78"/>
      <c r="C213" s="78"/>
      <c r="D213" s="78"/>
      <c r="E213" s="78"/>
      <c r="F213" s="78"/>
      <c r="J213" s="15"/>
    </row>
    <row r="214" spans="1:10" x14ac:dyDescent="0.25">
      <c r="A214" s="78"/>
      <c r="B214" s="78"/>
      <c r="C214" s="78"/>
      <c r="D214" s="78"/>
      <c r="E214" s="78"/>
      <c r="F214" s="78"/>
      <c r="J214" s="15"/>
    </row>
    <row r="215" spans="1:10" x14ac:dyDescent="0.25">
      <c r="A215" s="78"/>
      <c r="B215" s="78"/>
      <c r="C215" s="78"/>
      <c r="D215" s="78"/>
      <c r="E215" s="78"/>
      <c r="F215" s="78"/>
      <c r="J215" s="15"/>
    </row>
    <row r="216" spans="1:10" x14ac:dyDescent="0.25">
      <c r="A216" s="78"/>
      <c r="B216" s="78"/>
      <c r="C216" s="78"/>
      <c r="D216" s="78"/>
      <c r="E216" s="78"/>
      <c r="F216" s="78"/>
      <c r="J216" s="15"/>
    </row>
    <row r="217" spans="1:10" x14ac:dyDescent="0.25">
      <c r="A217" s="78"/>
      <c r="B217" s="78"/>
      <c r="C217" s="78"/>
      <c r="D217" s="78"/>
      <c r="E217" s="78"/>
      <c r="F217" s="78"/>
      <c r="J217" s="15"/>
    </row>
    <row r="218" spans="1:10" x14ac:dyDescent="0.25">
      <c r="A218" s="78"/>
      <c r="B218" s="78"/>
      <c r="C218" s="78"/>
      <c r="D218" s="78"/>
      <c r="E218" s="78"/>
      <c r="F218" s="78"/>
      <c r="J218" s="15"/>
    </row>
    <row r="219" spans="1:10" x14ac:dyDescent="0.25">
      <c r="A219" s="78"/>
      <c r="B219" s="78"/>
      <c r="C219" s="78"/>
      <c r="D219" s="78"/>
      <c r="E219" s="78"/>
      <c r="F219" s="78"/>
      <c r="J219" s="15"/>
    </row>
    <row r="220" spans="1:10" x14ac:dyDescent="0.25">
      <c r="A220" s="78"/>
      <c r="B220" s="78"/>
      <c r="C220" s="78"/>
      <c r="D220" s="78"/>
      <c r="E220" s="78"/>
      <c r="F220" s="78"/>
      <c r="J220" s="15"/>
    </row>
    <row r="221" spans="1:10" x14ac:dyDescent="0.25">
      <c r="A221" s="78"/>
      <c r="B221" s="78"/>
      <c r="C221" s="78"/>
      <c r="D221" s="78"/>
      <c r="E221" s="78"/>
      <c r="F221" s="78"/>
      <c r="J221" s="15"/>
    </row>
    <row r="222" spans="1:10" x14ac:dyDescent="0.25">
      <c r="A222" s="78"/>
      <c r="B222" s="78"/>
      <c r="C222" s="78"/>
      <c r="D222" s="78"/>
      <c r="E222" s="78"/>
      <c r="F222" s="78"/>
      <c r="J222" s="15"/>
    </row>
    <row r="223" spans="1:10" x14ac:dyDescent="0.25">
      <c r="A223" s="78"/>
      <c r="B223" s="78"/>
      <c r="C223" s="78"/>
      <c r="D223" s="78"/>
      <c r="E223" s="78"/>
      <c r="F223" s="78"/>
      <c r="J223" s="15"/>
    </row>
    <row r="224" spans="1:10" x14ac:dyDescent="0.25">
      <c r="A224" s="78"/>
      <c r="B224" s="78"/>
      <c r="C224" s="78"/>
      <c r="D224" s="78"/>
      <c r="E224" s="78"/>
      <c r="F224" s="78"/>
      <c r="J224" s="15"/>
    </row>
    <row r="225" spans="1:10" x14ac:dyDescent="0.25">
      <c r="A225" s="78"/>
      <c r="B225" s="78"/>
      <c r="C225" s="78"/>
      <c r="D225" s="78"/>
      <c r="E225" s="78"/>
      <c r="F225" s="78"/>
      <c r="J225" s="15"/>
    </row>
    <row r="226" spans="1:10" x14ac:dyDescent="0.25">
      <c r="A226" s="78"/>
      <c r="B226" s="78"/>
      <c r="C226" s="78"/>
      <c r="D226" s="78"/>
      <c r="E226" s="78"/>
      <c r="F226" s="78"/>
      <c r="J226" s="15"/>
    </row>
    <row r="227" spans="1:10" x14ac:dyDescent="0.25">
      <c r="A227" s="78"/>
      <c r="B227" s="78"/>
      <c r="C227" s="78"/>
      <c r="D227" s="78"/>
      <c r="E227" s="78"/>
      <c r="F227" s="78"/>
      <c r="J227" s="15"/>
    </row>
    <row r="228" spans="1:10" x14ac:dyDescent="0.25">
      <c r="A228" s="78"/>
      <c r="B228" s="78"/>
      <c r="C228" s="78"/>
      <c r="D228" s="78"/>
      <c r="E228" s="78"/>
      <c r="F228" s="78"/>
      <c r="J228" s="15"/>
    </row>
    <row r="229" spans="1:10" x14ac:dyDescent="0.25">
      <c r="A229" s="78"/>
      <c r="B229" s="78"/>
      <c r="C229" s="78"/>
      <c r="D229" s="78"/>
      <c r="E229" s="78"/>
      <c r="F229" s="78"/>
      <c r="J229" s="15"/>
    </row>
    <row r="230" spans="1:10" x14ac:dyDescent="0.25">
      <c r="A230" s="78"/>
      <c r="B230" s="78"/>
      <c r="C230" s="78"/>
      <c r="D230" s="78"/>
      <c r="E230" s="78"/>
      <c r="F230" s="78"/>
      <c r="J230" s="15"/>
    </row>
    <row r="231" spans="1:10" x14ac:dyDescent="0.25">
      <c r="A231" s="78"/>
      <c r="B231" s="78"/>
      <c r="C231" s="78"/>
      <c r="D231" s="78"/>
      <c r="E231" s="78"/>
      <c r="F231" s="78"/>
      <c r="J231" s="15"/>
    </row>
    <row r="232" spans="1:10" x14ac:dyDescent="0.25">
      <c r="A232" s="78"/>
      <c r="B232" s="78"/>
      <c r="C232" s="78"/>
      <c r="D232" s="78"/>
      <c r="E232" s="78"/>
      <c r="F232" s="78"/>
      <c r="J232" s="15"/>
    </row>
    <row r="233" spans="1:10" x14ac:dyDescent="0.25">
      <c r="A233" s="78"/>
      <c r="B233" s="78"/>
      <c r="C233" s="78"/>
      <c r="D233" s="78"/>
      <c r="E233" s="78"/>
      <c r="F233" s="78"/>
      <c r="J233" s="15"/>
    </row>
    <row r="234" spans="1:10" x14ac:dyDescent="0.25">
      <c r="A234" s="78"/>
      <c r="B234" s="78"/>
      <c r="C234" s="78"/>
      <c r="D234" s="78"/>
      <c r="E234" s="78"/>
      <c r="F234" s="78"/>
      <c r="J234" s="15"/>
    </row>
    <row r="235" spans="1:10" x14ac:dyDescent="0.25">
      <c r="A235" s="78"/>
      <c r="B235" s="78"/>
      <c r="C235" s="78"/>
      <c r="D235" s="78"/>
      <c r="E235" s="78"/>
      <c r="F235" s="78"/>
      <c r="J235" s="15"/>
    </row>
    <row r="236" spans="1:10" x14ac:dyDescent="0.25">
      <c r="A236" s="78"/>
      <c r="B236" s="78"/>
      <c r="C236" s="78"/>
      <c r="D236" s="78"/>
      <c r="E236" s="78"/>
      <c r="F236" s="78"/>
      <c r="J236" s="15"/>
    </row>
    <row r="237" spans="1:10" x14ac:dyDescent="0.25">
      <c r="A237" s="78"/>
      <c r="B237" s="78"/>
      <c r="C237" s="78"/>
      <c r="D237" s="78"/>
      <c r="E237" s="78"/>
      <c r="F237" s="78"/>
      <c r="J237" s="15"/>
    </row>
    <row r="238" spans="1:10" x14ac:dyDescent="0.25">
      <c r="A238" s="78"/>
      <c r="B238" s="78"/>
      <c r="C238" s="78"/>
      <c r="D238" s="78"/>
      <c r="E238" s="78"/>
      <c r="F238" s="78"/>
      <c r="J238" s="15"/>
    </row>
    <row r="239" spans="1:10" x14ac:dyDescent="0.25">
      <c r="A239" s="78"/>
      <c r="B239" s="78"/>
      <c r="C239" s="78"/>
      <c r="D239" s="78"/>
      <c r="E239" s="78"/>
      <c r="F239" s="78"/>
      <c r="J239" s="15"/>
    </row>
    <row r="240" spans="1:10" x14ac:dyDescent="0.25">
      <c r="A240" s="78"/>
      <c r="B240" s="78"/>
      <c r="C240" s="78"/>
      <c r="D240" s="78"/>
      <c r="E240" s="78"/>
      <c r="F240" s="78"/>
      <c r="J240" s="15"/>
    </row>
    <row r="241" spans="1:10" x14ac:dyDescent="0.25">
      <c r="A241" s="78"/>
      <c r="B241" s="78"/>
      <c r="C241" s="78"/>
      <c r="D241" s="78"/>
      <c r="E241" s="78"/>
      <c r="F241" s="78"/>
      <c r="J241" s="15"/>
    </row>
    <row r="242" spans="1:10" x14ac:dyDescent="0.25">
      <c r="A242" s="78"/>
      <c r="B242" s="78"/>
      <c r="C242" s="78"/>
      <c r="D242" s="78"/>
      <c r="E242" s="78"/>
      <c r="F242" s="78"/>
      <c r="J242" s="15"/>
    </row>
    <row r="243" spans="1:10" x14ac:dyDescent="0.25">
      <c r="A243" s="78"/>
      <c r="B243" s="78"/>
      <c r="C243" s="78"/>
      <c r="D243" s="78"/>
      <c r="E243" s="78"/>
      <c r="F243" s="78"/>
      <c r="J243" s="15"/>
    </row>
    <row r="244" spans="1:10" x14ac:dyDescent="0.25">
      <c r="A244" s="78"/>
      <c r="B244" s="78"/>
      <c r="C244" s="78"/>
      <c r="D244" s="78"/>
      <c r="E244" s="78"/>
      <c r="F244" s="78"/>
      <c r="J244" s="15"/>
    </row>
    <row r="245" spans="1:10" x14ac:dyDescent="0.25">
      <c r="A245" s="78"/>
      <c r="B245" s="78"/>
      <c r="C245" s="78"/>
      <c r="D245" s="78"/>
      <c r="E245" s="78"/>
      <c r="F245" s="78"/>
      <c r="J245" s="15"/>
    </row>
    <row r="246" spans="1:10" x14ac:dyDescent="0.25">
      <c r="A246" s="78"/>
      <c r="B246" s="78"/>
      <c r="C246" s="78"/>
      <c r="D246" s="78"/>
      <c r="E246" s="78"/>
      <c r="F246" s="78"/>
      <c r="J246" s="15"/>
    </row>
    <row r="247" spans="1:10" x14ac:dyDescent="0.25">
      <c r="A247" s="78"/>
      <c r="B247" s="78"/>
      <c r="C247" s="78"/>
      <c r="D247" s="78"/>
      <c r="E247" s="78"/>
      <c r="F247" s="78"/>
      <c r="J247" s="15"/>
    </row>
    <row r="248" spans="1:10" x14ac:dyDescent="0.25">
      <c r="A248" s="78"/>
      <c r="B248" s="78"/>
      <c r="C248" s="78"/>
      <c r="D248" s="78"/>
      <c r="E248" s="78"/>
      <c r="F248" s="78"/>
      <c r="J248" s="15"/>
    </row>
    <row r="249" spans="1:10" x14ac:dyDescent="0.25">
      <c r="A249" s="78"/>
      <c r="B249" s="78"/>
      <c r="C249" s="78"/>
      <c r="D249" s="78"/>
      <c r="E249" s="78"/>
      <c r="F249" s="78"/>
      <c r="J249" s="15"/>
    </row>
    <row r="250" spans="1:10" x14ac:dyDescent="0.25">
      <c r="A250" s="78"/>
      <c r="B250" s="78"/>
      <c r="C250" s="78"/>
      <c r="D250" s="78"/>
      <c r="E250" s="78"/>
      <c r="F250" s="78"/>
      <c r="J250" s="15"/>
    </row>
    <row r="251" spans="1:10" x14ac:dyDescent="0.25">
      <c r="A251" s="78"/>
      <c r="B251" s="78"/>
      <c r="C251" s="78"/>
      <c r="D251" s="78"/>
      <c r="E251" s="78"/>
      <c r="F251" s="78"/>
      <c r="J251" s="15"/>
    </row>
    <row r="252" spans="1:10" x14ac:dyDescent="0.25">
      <c r="A252" s="78"/>
      <c r="B252" s="78"/>
      <c r="C252" s="78"/>
      <c r="D252" s="78"/>
      <c r="E252" s="78"/>
      <c r="F252" s="78"/>
      <c r="J252" s="15"/>
    </row>
    <row r="253" spans="1:10" x14ac:dyDescent="0.25">
      <c r="A253" s="78"/>
      <c r="B253" s="78"/>
      <c r="C253" s="78"/>
      <c r="D253" s="78"/>
      <c r="E253" s="78"/>
      <c r="F253" s="78"/>
      <c r="J253" s="15"/>
    </row>
    <row r="254" spans="1:10" x14ac:dyDescent="0.25">
      <c r="A254" s="78"/>
      <c r="B254" s="78"/>
      <c r="C254" s="78"/>
      <c r="D254" s="78"/>
      <c r="E254" s="78"/>
      <c r="F254" s="78"/>
      <c r="J254" s="15"/>
    </row>
    <row r="255" spans="1:10" x14ac:dyDescent="0.25">
      <c r="A255" s="78"/>
      <c r="B255" s="78"/>
      <c r="C255" s="78"/>
      <c r="D255" s="78"/>
      <c r="E255" s="78"/>
      <c r="F255" s="78"/>
      <c r="J255" s="15"/>
    </row>
    <row r="256" spans="1:10" x14ac:dyDescent="0.25">
      <c r="A256" s="78"/>
      <c r="B256" s="78"/>
      <c r="C256" s="78"/>
      <c r="D256" s="78"/>
      <c r="E256" s="78"/>
      <c r="F256" s="78"/>
      <c r="J256" s="15"/>
    </row>
    <row r="257" spans="1:10" x14ac:dyDescent="0.25">
      <c r="A257" s="78"/>
      <c r="B257" s="78"/>
      <c r="C257" s="78"/>
      <c r="D257" s="78"/>
      <c r="E257" s="78"/>
      <c r="F257" s="78"/>
      <c r="J257" s="15"/>
    </row>
    <row r="258" spans="1:10" x14ac:dyDescent="0.25">
      <c r="A258" s="78"/>
      <c r="B258" s="78"/>
      <c r="C258" s="78"/>
      <c r="D258" s="78"/>
      <c r="E258" s="78"/>
      <c r="F258" s="78"/>
      <c r="J258" s="15"/>
    </row>
    <row r="259" spans="1:10" x14ac:dyDescent="0.25">
      <c r="A259" s="78"/>
      <c r="B259" s="78"/>
      <c r="C259" s="78"/>
      <c r="D259" s="78"/>
      <c r="E259" s="78"/>
      <c r="F259" s="78"/>
      <c r="J259" s="15"/>
    </row>
    <row r="260" spans="1:10" x14ac:dyDescent="0.25">
      <c r="A260" s="78"/>
      <c r="B260" s="78"/>
      <c r="C260" s="78"/>
      <c r="D260" s="78"/>
      <c r="E260" s="78"/>
      <c r="F260" s="78"/>
      <c r="J260" s="15"/>
    </row>
    <row r="261" spans="1:10" x14ac:dyDescent="0.25">
      <c r="A261" s="78"/>
      <c r="B261" s="78"/>
      <c r="C261" s="78"/>
      <c r="D261" s="78"/>
      <c r="E261" s="78"/>
      <c r="F261" s="78"/>
      <c r="J261" s="15"/>
    </row>
    <row r="262" spans="1:10" x14ac:dyDescent="0.25">
      <c r="A262" s="78"/>
      <c r="B262" s="78"/>
      <c r="C262" s="78"/>
      <c r="D262" s="78"/>
      <c r="E262" s="78"/>
      <c r="F262" s="78"/>
      <c r="J262" s="15"/>
    </row>
    <row r="263" spans="1:10" x14ac:dyDescent="0.25">
      <c r="A263" s="78"/>
      <c r="B263" s="78"/>
      <c r="C263" s="78"/>
      <c r="D263" s="78"/>
      <c r="E263" s="78"/>
      <c r="F263" s="78"/>
      <c r="J263" s="15"/>
    </row>
    <row r="264" spans="1:10" x14ac:dyDescent="0.25">
      <c r="A264" s="78"/>
      <c r="B264" s="78"/>
      <c r="C264" s="78"/>
      <c r="D264" s="78"/>
      <c r="E264" s="78"/>
      <c r="F264" s="78"/>
      <c r="J264" s="15"/>
    </row>
    <row r="265" spans="1:10" x14ac:dyDescent="0.25">
      <c r="A265" s="78"/>
      <c r="B265" s="78"/>
      <c r="C265" s="78"/>
      <c r="D265" s="78"/>
      <c r="E265" s="78"/>
      <c r="F265" s="78"/>
      <c r="J265" s="15"/>
    </row>
    <row r="266" spans="1:10" x14ac:dyDescent="0.25">
      <c r="A266" s="78"/>
      <c r="B266" s="78"/>
      <c r="C266" s="78"/>
      <c r="D266" s="78"/>
      <c r="E266" s="78"/>
      <c r="F266" s="78"/>
      <c r="J266" s="15"/>
    </row>
    <row r="267" spans="1:10" x14ac:dyDescent="0.25">
      <c r="A267" s="78"/>
      <c r="B267" s="78"/>
      <c r="C267" s="78"/>
      <c r="D267" s="78"/>
      <c r="E267" s="78"/>
      <c r="F267" s="78"/>
      <c r="J267" s="15"/>
    </row>
    <row r="268" spans="1:10" x14ac:dyDescent="0.25">
      <c r="A268" s="78"/>
      <c r="B268" s="78"/>
      <c r="C268" s="78"/>
      <c r="D268" s="78"/>
      <c r="E268" s="78"/>
      <c r="F268" s="78"/>
      <c r="J268" s="15"/>
    </row>
    <row r="269" spans="1:10" x14ac:dyDescent="0.25">
      <c r="A269" s="78"/>
      <c r="B269" s="78"/>
      <c r="C269" s="78"/>
      <c r="D269" s="78"/>
      <c r="E269" s="78"/>
      <c r="F269" s="78"/>
      <c r="J269" s="15"/>
    </row>
    <row r="270" spans="1:10" x14ac:dyDescent="0.25">
      <c r="A270" s="78"/>
      <c r="B270" s="78"/>
      <c r="C270" s="78"/>
      <c r="D270" s="78"/>
      <c r="E270" s="78"/>
      <c r="F270" s="78"/>
      <c r="J270" s="15"/>
    </row>
    <row r="271" spans="1:10" x14ac:dyDescent="0.25">
      <c r="A271" s="78"/>
      <c r="B271" s="78"/>
      <c r="C271" s="78"/>
      <c r="D271" s="78"/>
      <c r="E271" s="78"/>
      <c r="F271" s="78"/>
      <c r="J271" s="15"/>
    </row>
    <row r="272" spans="1:10" x14ac:dyDescent="0.25">
      <c r="A272" s="78"/>
      <c r="B272" s="78"/>
      <c r="C272" s="78"/>
      <c r="D272" s="78"/>
      <c r="E272" s="78"/>
      <c r="F272" s="78"/>
      <c r="J272" s="15"/>
    </row>
    <row r="273" spans="1:10" x14ac:dyDescent="0.25">
      <c r="A273" s="78"/>
      <c r="B273" s="78"/>
      <c r="C273" s="78"/>
      <c r="D273" s="78"/>
      <c r="E273" s="78"/>
      <c r="F273" s="78"/>
      <c r="J273" s="15"/>
    </row>
    <row r="274" spans="1:10" x14ac:dyDescent="0.25">
      <c r="A274" s="78"/>
      <c r="B274" s="78"/>
      <c r="C274" s="78"/>
      <c r="D274" s="78"/>
      <c r="E274" s="78"/>
      <c r="F274" s="78"/>
      <c r="J274" s="15"/>
    </row>
    <row r="275" spans="1:10" x14ac:dyDescent="0.25">
      <c r="A275" s="78"/>
      <c r="B275" s="78"/>
      <c r="C275" s="78"/>
      <c r="D275" s="78"/>
      <c r="E275" s="78"/>
      <c r="F275" s="78"/>
      <c r="J275" s="15"/>
    </row>
    <row r="276" spans="1:10" x14ac:dyDescent="0.25">
      <c r="A276" s="78"/>
      <c r="B276" s="78"/>
      <c r="C276" s="78"/>
      <c r="D276" s="78"/>
      <c r="E276" s="78"/>
      <c r="F276" s="78"/>
      <c r="J276" s="15"/>
    </row>
    <row r="277" spans="1:10" x14ac:dyDescent="0.25">
      <c r="A277" s="78"/>
      <c r="B277" s="78"/>
      <c r="C277" s="78"/>
      <c r="D277" s="78"/>
      <c r="E277" s="78"/>
      <c r="F277" s="78"/>
      <c r="J277" s="15"/>
    </row>
    <row r="278" spans="1:10" x14ac:dyDescent="0.25">
      <c r="A278" s="78"/>
      <c r="B278" s="78"/>
      <c r="C278" s="78"/>
      <c r="D278" s="78"/>
      <c r="E278" s="78"/>
      <c r="F278" s="78"/>
      <c r="J278" s="15"/>
    </row>
    <row r="279" spans="1:10" x14ac:dyDescent="0.25">
      <c r="A279" s="78"/>
      <c r="B279" s="78"/>
      <c r="C279" s="78"/>
      <c r="D279" s="78"/>
      <c r="E279" s="78"/>
      <c r="F279" s="78"/>
      <c r="J279" s="15"/>
    </row>
    <row r="280" spans="1:10" x14ac:dyDescent="0.25">
      <c r="A280" s="78"/>
      <c r="B280" s="78"/>
      <c r="C280" s="78"/>
      <c r="D280" s="78"/>
      <c r="E280" s="78"/>
      <c r="F280" s="78"/>
      <c r="J280" s="15"/>
    </row>
    <row r="281" spans="1:10" x14ac:dyDescent="0.25">
      <c r="A281" s="78"/>
      <c r="B281" s="78"/>
      <c r="C281" s="78"/>
      <c r="D281" s="78"/>
      <c r="E281" s="78"/>
      <c r="F281" s="78"/>
      <c r="J281" s="15"/>
    </row>
    <row r="282" spans="1:10" x14ac:dyDescent="0.25">
      <c r="A282" s="78"/>
      <c r="B282" s="78"/>
      <c r="C282" s="78"/>
      <c r="D282" s="78"/>
      <c r="E282" s="78"/>
      <c r="F282" s="78"/>
      <c r="J282" s="15"/>
    </row>
    <row r="283" spans="1:10" x14ac:dyDescent="0.25">
      <c r="A283" s="78"/>
      <c r="B283" s="78"/>
      <c r="C283" s="78"/>
      <c r="D283" s="78"/>
      <c r="E283" s="78"/>
      <c r="F283" s="78"/>
      <c r="J283" s="15"/>
    </row>
    <row r="284" spans="1:10" x14ac:dyDescent="0.25">
      <c r="A284" s="78"/>
      <c r="B284" s="78"/>
      <c r="C284" s="78"/>
      <c r="D284" s="78"/>
      <c r="E284" s="78"/>
      <c r="F284" s="78"/>
      <c r="J284" s="15"/>
    </row>
    <row r="285" spans="1:10" x14ac:dyDescent="0.25">
      <c r="A285" s="78"/>
      <c r="B285" s="78"/>
      <c r="C285" s="78"/>
      <c r="D285" s="78"/>
      <c r="E285" s="78"/>
      <c r="F285" s="78"/>
      <c r="J285" s="15"/>
    </row>
    <row r="286" spans="1:10" x14ac:dyDescent="0.25">
      <c r="A286" s="78"/>
      <c r="B286" s="78"/>
      <c r="C286" s="78"/>
      <c r="D286" s="78"/>
      <c r="E286" s="78"/>
      <c r="F286" s="78"/>
      <c r="J286" s="15"/>
    </row>
    <row r="287" spans="1:10" x14ac:dyDescent="0.25">
      <c r="A287" s="78"/>
      <c r="B287" s="78"/>
      <c r="C287" s="78"/>
      <c r="D287" s="78"/>
      <c r="E287" s="78"/>
      <c r="F287" s="78"/>
      <c r="J287" s="15"/>
    </row>
    <row r="288" spans="1:10" x14ac:dyDescent="0.25">
      <c r="A288" s="78"/>
      <c r="B288" s="78"/>
      <c r="C288" s="78"/>
      <c r="D288" s="78"/>
      <c r="E288" s="78"/>
      <c r="F288" s="78"/>
      <c r="J288" s="15"/>
    </row>
    <row r="289" spans="1:10" x14ac:dyDescent="0.25">
      <c r="A289" s="78"/>
      <c r="B289" s="78"/>
      <c r="C289" s="78"/>
      <c r="D289" s="78"/>
      <c r="E289" s="78"/>
      <c r="F289" s="78"/>
      <c r="J289" s="15"/>
    </row>
    <row r="290" spans="1:10" x14ac:dyDescent="0.25">
      <c r="A290" s="78"/>
      <c r="B290" s="78"/>
      <c r="C290" s="78"/>
      <c r="D290" s="78"/>
      <c r="E290" s="78"/>
      <c r="F290" s="78"/>
      <c r="J290" s="15"/>
    </row>
    <row r="291" spans="1:10" x14ac:dyDescent="0.25">
      <c r="A291" s="78"/>
      <c r="B291" s="78"/>
      <c r="C291" s="78"/>
      <c r="D291" s="78"/>
      <c r="E291" s="78"/>
      <c r="F291" s="78"/>
      <c r="J291" s="15"/>
    </row>
    <row r="292" spans="1:10" x14ac:dyDescent="0.25">
      <c r="A292" s="78"/>
      <c r="B292" s="78"/>
      <c r="C292" s="78"/>
      <c r="D292" s="78"/>
      <c r="E292" s="78"/>
      <c r="F292" s="78"/>
      <c r="J292" s="15"/>
    </row>
    <row r="293" spans="1:10" x14ac:dyDescent="0.25">
      <c r="A293" s="78"/>
      <c r="B293" s="78"/>
      <c r="C293" s="78"/>
      <c r="D293" s="78"/>
      <c r="E293" s="78"/>
      <c r="F293" s="78"/>
      <c r="J293" s="15"/>
    </row>
    <row r="294" spans="1:10" x14ac:dyDescent="0.25">
      <c r="A294" s="78"/>
      <c r="B294" s="78"/>
      <c r="C294" s="78"/>
      <c r="D294" s="78"/>
      <c r="E294" s="78"/>
      <c r="F294" s="78"/>
      <c r="J294" s="15"/>
    </row>
    <row r="295" spans="1:10" x14ac:dyDescent="0.25">
      <c r="A295" s="78"/>
      <c r="B295" s="78"/>
      <c r="C295" s="78"/>
      <c r="D295" s="78"/>
      <c r="E295" s="78"/>
      <c r="F295" s="78"/>
      <c r="J295" s="15"/>
    </row>
    <row r="296" spans="1:10" x14ac:dyDescent="0.25">
      <c r="A296" s="78"/>
      <c r="B296" s="78"/>
      <c r="C296" s="78"/>
      <c r="D296" s="78"/>
      <c r="E296" s="78"/>
      <c r="F296" s="78"/>
      <c r="J296" s="15"/>
    </row>
    <row r="297" spans="1:10" x14ac:dyDescent="0.25">
      <c r="A297" s="78"/>
      <c r="B297" s="78"/>
      <c r="C297" s="78"/>
      <c r="D297" s="78"/>
      <c r="E297" s="78"/>
      <c r="F297" s="78"/>
      <c r="J297" s="15"/>
    </row>
    <row r="298" spans="1:10" x14ac:dyDescent="0.25">
      <c r="A298" s="78"/>
      <c r="B298" s="78"/>
      <c r="C298" s="78"/>
      <c r="D298" s="78"/>
      <c r="E298" s="78"/>
      <c r="F298" s="78"/>
      <c r="J298" s="15"/>
    </row>
    <row r="299" spans="1:10" x14ac:dyDescent="0.25">
      <c r="A299" s="78"/>
      <c r="B299" s="78"/>
      <c r="C299" s="78"/>
      <c r="D299" s="78"/>
      <c r="E299" s="78"/>
      <c r="F299" s="78"/>
      <c r="J299" s="15"/>
    </row>
    <row r="300" spans="1:10" x14ac:dyDescent="0.25">
      <c r="A300" s="78"/>
      <c r="B300" s="78"/>
      <c r="C300" s="78"/>
      <c r="D300" s="78"/>
      <c r="E300" s="78"/>
      <c r="F300" s="78"/>
      <c r="J300" s="15"/>
    </row>
    <row r="301" spans="1:10" x14ac:dyDescent="0.25">
      <c r="A301" s="78"/>
      <c r="B301" s="78"/>
      <c r="C301" s="78"/>
      <c r="D301" s="78"/>
      <c r="E301" s="78"/>
      <c r="F301" s="78"/>
      <c r="J301" s="15"/>
    </row>
    <row r="302" spans="1:10" x14ac:dyDescent="0.25">
      <c r="A302" s="78"/>
      <c r="B302" s="78"/>
      <c r="C302" s="78"/>
      <c r="D302" s="78"/>
      <c r="E302" s="78"/>
      <c r="F302" s="78"/>
      <c r="J302" s="15"/>
    </row>
    <row r="303" spans="1:10" x14ac:dyDescent="0.25">
      <c r="A303" s="78"/>
      <c r="B303" s="78"/>
      <c r="C303" s="78"/>
      <c r="D303" s="78"/>
      <c r="E303" s="78"/>
      <c r="F303" s="78"/>
      <c r="J303" s="15"/>
    </row>
    <row r="304" spans="1:10" x14ac:dyDescent="0.25">
      <c r="A304" s="78"/>
      <c r="B304" s="78"/>
      <c r="C304" s="78"/>
      <c r="D304" s="78"/>
      <c r="E304" s="78"/>
      <c r="F304" s="78"/>
      <c r="J304" s="15"/>
    </row>
    <row r="305" spans="1:10" x14ac:dyDescent="0.25">
      <c r="A305" s="78"/>
      <c r="B305" s="78"/>
      <c r="C305" s="78"/>
      <c r="D305" s="78"/>
      <c r="E305" s="78"/>
      <c r="F305" s="78"/>
      <c r="J305" s="15"/>
    </row>
    <row r="306" spans="1:10" x14ac:dyDescent="0.25">
      <c r="A306" s="78"/>
      <c r="B306" s="78"/>
      <c r="C306" s="78"/>
      <c r="D306" s="78"/>
      <c r="E306" s="78"/>
      <c r="F306" s="78"/>
      <c r="J306" s="15"/>
    </row>
    <row r="307" spans="1:10" x14ac:dyDescent="0.25">
      <c r="A307" s="78"/>
      <c r="B307" s="78"/>
      <c r="C307" s="78"/>
      <c r="D307" s="78"/>
      <c r="E307" s="78"/>
      <c r="F307" s="78"/>
      <c r="J307" s="15"/>
    </row>
    <row r="308" spans="1:10" x14ac:dyDescent="0.25">
      <c r="A308" s="78"/>
      <c r="B308" s="78"/>
      <c r="C308" s="78"/>
      <c r="D308" s="78"/>
      <c r="E308" s="78"/>
      <c r="F308" s="78"/>
      <c r="J308" s="15"/>
    </row>
    <row r="309" spans="1:10" x14ac:dyDescent="0.25">
      <c r="A309" s="78"/>
      <c r="B309" s="78"/>
      <c r="C309" s="78"/>
      <c r="D309" s="78"/>
      <c r="E309" s="78"/>
      <c r="F309" s="78"/>
      <c r="J309" s="15"/>
    </row>
    <row r="310" spans="1:10" x14ac:dyDescent="0.25">
      <c r="A310" s="78"/>
      <c r="B310" s="78"/>
      <c r="C310" s="78"/>
      <c r="D310" s="78"/>
      <c r="E310" s="78"/>
      <c r="F310" s="78"/>
      <c r="J310" s="15"/>
    </row>
    <row r="311" spans="1:10" x14ac:dyDescent="0.25">
      <c r="A311" s="78"/>
      <c r="B311" s="78"/>
      <c r="C311" s="78"/>
      <c r="D311" s="78"/>
      <c r="E311" s="78"/>
      <c r="F311" s="78"/>
      <c r="J311" s="15"/>
    </row>
    <row r="312" spans="1:10" x14ac:dyDescent="0.25">
      <c r="A312" s="78"/>
      <c r="B312" s="78"/>
      <c r="C312" s="78"/>
      <c r="D312" s="78"/>
      <c r="E312" s="78"/>
      <c r="F312" s="78"/>
      <c r="J312" s="15"/>
    </row>
    <row r="313" spans="1:10" x14ac:dyDescent="0.25">
      <c r="A313" s="78"/>
      <c r="B313" s="78"/>
      <c r="C313" s="78"/>
      <c r="D313" s="78"/>
      <c r="E313" s="78"/>
      <c r="F313" s="78"/>
      <c r="J313" s="15"/>
    </row>
    <row r="314" spans="1:10" x14ac:dyDescent="0.25">
      <c r="A314" s="78"/>
      <c r="B314" s="78"/>
      <c r="C314" s="78"/>
      <c r="D314" s="78"/>
      <c r="E314" s="78"/>
      <c r="F314" s="78"/>
      <c r="J314" s="15"/>
    </row>
    <row r="315" spans="1:10" x14ac:dyDescent="0.25">
      <c r="A315" s="78"/>
      <c r="B315" s="78"/>
      <c r="C315" s="78"/>
      <c r="D315" s="78"/>
      <c r="E315" s="78"/>
      <c r="F315" s="78"/>
      <c r="J315" s="15"/>
    </row>
    <row r="316" spans="1:10" x14ac:dyDescent="0.25">
      <c r="A316" s="78"/>
      <c r="B316" s="78"/>
      <c r="C316" s="78"/>
      <c r="D316" s="78"/>
      <c r="E316" s="78"/>
      <c r="F316" s="78"/>
      <c r="J316" s="15"/>
    </row>
    <row r="317" spans="1:10" x14ac:dyDescent="0.25">
      <c r="A317" s="78"/>
      <c r="B317" s="78"/>
      <c r="C317" s="78"/>
      <c r="D317" s="78"/>
      <c r="E317" s="78"/>
      <c r="F317" s="78"/>
      <c r="J317" s="15"/>
    </row>
    <row r="318" spans="1:10" x14ac:dyDescent="0.25">
      <c r="A318" s="78"/>
      <c r="B318" s="78"/>
      <c r="C318" s="78"/>
      <c r="D318" s="78"/>
      <c r="E318" s="78"/>
      <c r="F318" s="78"/>
      <c r="J318" s="15"/>
    </row>
    <row r="319" spans="1:10" x14ac:dyDescent="0.25">
      <c r="A319" s="78"/>
      <c r="B319" s="78"/>
      <c r="C319" s="78"/>
      <c r="D319" s="78"/>
      <c r="E319" s="78"/>
      <c r="F319" s="78"/>
      <c r="J319" s="15"/>
    </row>
    <row r="320" spans="1:10" x14ac:dyDescent="0.25">
      <c r="A320" s="78"/>
      <c r="B320" s="78"/>
      <c r="C320" s="78"/>
      <c r="D320" s="78"/>
      <c r="E320" s="78"/>
      <c r="F320" s="78"/>
      <c r="J320" s="15"/>
    </row>
    <row r="321" spans="1:10" x14ac:dyDescent="0.25">
      <c r="A321" s="78"/>
      <c r="B321" s="78"/>
      <c r="C321" s="78"/>
      <c r="D321" s="78"/>
      <c r="E321" s="78"/>
      <c r="F321" s="78"/>
      <c r="J321" s="15"/>
    </row>
    <row r="322" spans="1:10" x14ac:dyDescent="0.25">
      <c r="A322" s="78"/>
      <c r="B322" s="78"/>
      <c r="C322" s="78"/>
      <c r="D322" s="78"/>
      <c r="E322" s="78"/>
      <c r="F322" s="78"/>
      <c r="J322" s="15"/>
    </row>
    <row r="323" spans="1:10" x14ac:dyDescent="0.25">
      <c r="A323" s="78"/>
      <c r="B323" s="78"/>
      <c r="C323" s="78"/>
      <c r="D323" s="78"/>
      <c r="E323" s="78"/>
      <c r="F323" s="78"/>
      <c r="J323" s="15"/>
    </row>
    <row r="324" spans="1:10" x14ac:dyDescent="0.25">
      <c r="A324" s="78"/>
      <c r="B324" s="78"/>
      <c r="C324" s="78"/>
      <c r="D324" s="78"/>
      <c r="E324" s="78"/>
      <c r="F324" s="78"/>
      <c r="J324" s="15"/>
    </row>
    <row r="325" spans="1:10" x14ac:dyDescent="0.25">
      <c r="A325" s="78"/>
      <c r="B325" s="78"/>
      <c r="C325" s="78"/>
      <c r="D325" s="78"/>
      <c r="E325" s="78"/>
      <c r="F325" s="78"/>
      <c r="J325" s="15"/>
    </row>
    <row r="326" spans="1:10" x14ac:dyDescent="0.25">
      <c r="A326" s="78"/>
      <c r="B326" s="78"/>
      <c r="C326" s="78"/>
      <c r="D326" s="78"/>
      <c r="E326" s="78"/>
      <c r="F326" s="78"/>
      <c r="J326" s="15"/>
    </row>
    <row r="327" spans="1:10" x14ac:dyDescent="0.25">
      <c r="A327" s="78"/>
      <c r="B327" s="78"/>
      <c r="C327" s="78"/>
      <c r="D327" s="78"/>
      <c r="E327" s="78"/>
      <c r="F327" s="78"/>
      <c r="J327" s="15"/>
    </row>
    <row r="328" spans="1:10" x14ac:dyDescent="0.25">
      <c r="A328" s="78"/>
      <c r="B328" s="78"/>
      <c r="C328" s="78"/>
      <c r="D328" s="78"/>
      <c r="E328" s="78"/>
      <c r="F328" s="78"/>
      <c r="J328" s="15"/>
    </row>
    <row r="329" spans="1:10" x14ac:dyDescent="0.25">
      <c r="A329" s="78"/>
      <c r="B329" s="78"/>
      <c r="C329" s="78"/>
      <c r="D329" s="78"/>
      <c r="E329" s="78"/>
      <c r="F329" s="78"/>
      <c r="J329" s="15"/>
    </row>
    <row r="330" spans="1:10" x14ac:dyDescent="0.25">
      <c r="A330" s="78"/>
      <c r="B330" s="78"/>
      <c r="C330" s="78"/>
      <c r="D330" s="78"/>
      <c r="E330" s="78"/>
      <c r="F330" s="78"/>
      <c r="J330" s="15"/>
    </row>
    <row r="331" spans="1:10" x14ac:dyDescent="0.25">
      <c r="A331" s="78"/>
      <c r="B331" s="78"/>
      <c r="C331" s="78"/>
      <c r="D331" s="78"/>
      <c r="E331" s="78"/>
      <c r="F331" s="78"/>
      <c r="J331" s="15"/>
    </row>
    <row r="332" spans="1:10" x14ac:dyDescent="0.25">
      <c r="A332" s="78"/>
      <c r="B332" s="78"/>
      <c r="C332" s="78"/>
      <c r="D332" s="78"/>
      <c r="E332" s="78"/>
      <c r="F332" s="78"/>
      <c r="J332" s="15"/>
    </row>
    <row r="333" spans="1:10" x14ac:dyDescent="0.25">
      <c r="A333" s="78"/>
      <c r="B333" s="78"/>
      <c r="C333" s="78"/>
      <c r="D333" s="78"/>
      <c r="E333" s="78"/>
      <c r="F333" s="78"/>
      <c r="J333" s="15"/>
    </row>
    <row r="334" spans="1:10" x14ac:dyDescent="0.25">
      <c r="A334" s="78"/>
      <c r="B334" s="78"/>
      <c r="C334" s="78"/>
      <c r="D334" s="78"/>
      <c r="E334" s="78"/>
      <c r="F334" s="78"/>
      <c r="J334" s="15"/>
    </row>
    <row r="335" spans="1:10" x14ac:dyDescent="0.25">
      <c r="A335" s="78"/>
      <c r="B335" s="78"/>
      <c r="C335" s="78"/>
      <c r="D335" s="78"/>
      <c r="E335" s="78"/>
      <c r="F335" s="78"/>
      <c r="J335" s="15"/>
    </row>
    <row r="336" spans="1:10" x14ac:dyDescent="0.25">
      <c r="A336" s="78"/>
      <c r="B336" s="78"/>
      <c r="C336" s="78"/>
      <c r="D336" s="78"/>
      <c r="E336" s="78"/>
      <c r="F336" s="78"/>
      <c r="J336" s="15"/>
    </row>
    <row r="337" spans="1:10" x14ac:dyDescent="0.25">
      <c r="A337" s="78"/>
      <c r="B337" s="78"/>
      <c r="C337" s="78"/>
      <c r="D337" s="78"/>
      <c r="E337" s="78"/>
      <c r="F337" s="78"/>
      <c r="J337" s="15"/>
    </row>
    <row r="338" spans="1:10" x14ac:dyDescent="0.25">
      <c r="A338" s="78"/>
      <c r="B338" s="78"/>
      <c r="C338" s="78"/>
      <c r="D338" s="78"/>
      <c r="E338" s="78"/>
      <c r="F338" s="78"/>
      <c r="J338" s="15"/>
    </row>
    <row r="339" spans="1:10" x14ac:dyDescent="0.25">
      <c r="A339" s="78"/>
      <c r="B339" s="78"/>
      <c r="C339" s="78"/>
      <c r="D339" s="78"/>
      <c r="E339" s="78"/>
      <c r="F339" s="78"/>
      <c r="J339" s="15"/>
    </row>
    <row r="340" spans="1:10" x14ac:dyDescent="0.25">
      <c r="A340" s="78"/>
      <c r="B340" s="78"/>
      <c r="C340" s="78"/>
      <c r="D340" s="78"/>
      <c r="E340" s="78"/>
      <c r="F340" s="78"/>
      <c r="J340" s="15"/>
    </row>
    <row r="341" spans="1:10" x14ac:dyDescent="0.25">
      <c r="A341" s="78"/>
      <c r="B341" s="78"/>
      <c r="C341" s="78"/>
      <c r="D341" s="78"/>
      <c r="E341" s="78"/>
      <c r="F341" s="78"/>
      <c r="J341" s="15"/>
    </row>
    <row r="342" spans="1:10" x14ac:dyDescent="0.25">
      <c r="A342" s="78"/>
      <c r="B342" s="78"/>
      <c r="C342" s="78"/>
      <c r="D342" s="78"/>
      <c r="E342" s="78"/>
      <c r="F342" s="78"/>
      <c r="J342" s="15"/>
    </row>
    <row r="343" spans="1:10" x14ac:dyDescent="0.25">
      <c r="A343" s="78"/>
      <c r="B343" s="78"/>
      <c r="C343" s="78"/>
      <c r="D343" s="78"/>
      <c r="E343" s="78"/>
      <c r="F343" s="78"/>
      <c r="J343" s="15"/>
    </row>
    <row r="344" spans="1:10" x14ac:dyDescent="0.25">
      <c r="A344" s="78"/>
      <c r="B344" s="78"/>
      <c r="C344" s="78"/>
      <c r="D344" s="78"/>
      <c r="E344" s="78"/>
      <c r="F344" s="78"/>
      <c r="J344" s="15"/>
    </row>
    <row r="345" spans="1:10" x14ac:dyDescent="0.25">
      <c r="A345" s="78"/>
      <c r="B345" s="78"/>
      <c r="C345" s="78"/>
      <c r="D345" s="78"/>
      <c r="E345" s="78"/>
      <c r="F345" s="78"/>
      <c r="J345" s="15"/>
    </row>
    <row r="346" spans="1:10" x14ac:dyDescent="0.25">
      <c r="A346" s="78"/>
      <c r="B346" s="78"/>
      <c r="C346" s="78"/>
      <c r="D346" s="78"/>
      <c r="E346" s="78"/>
      <c r="F346" s="78"/>
      <c r="J346" s="15"/>
    </row>
    <row r="347" spans="1:10" x14ac:dyDescent="0.25">
      <c r="J347" s="15"/>
    </row>
    <row r="348" spans="1:10" x14ac:dyDescent="0.25">
      <c r="J348" s="15"/>
    </row>
    <row r="349" spans="1:10" x14ac:dyDescent="0.25">
      <c r="J349" s="15"/>
    </row>
    <row r="350" spans="1:10" x14ac:dyDescent="0.25">
      <c r="J350" s="15"/>
    </row>
    <row r="351" spans="1:10" x14ac:dyDescent="0.25">
      <c r="J351" s="15"/>
    </row>
    <row r="352" spans="1:10" x14ac:dyDescent="0.25">
      <c r="J352" s="15"/>
    </row>
    <row r="353" spans="10:10" x14ac:dyDescent="0.25">
      <c r="J353" s="15"/>
    </row>
    <row r="354" spans="10:10" x14ac:dyDescent="0.25">
      <c r="J354" s="15"/>
    </row>
    <row r="355" spans="10:10" x14ac:dyDescent="0.25">
      <c r="J355" s="15"/>
    </row>
    <row r="356" spans="10:10" x14ac:dyDescent="0.25">
      <c r="J356" s="15"/>
    </row>
    <row r="357" spans="10:10" x14ac:dyDescent="0.25">
      <c r="J357" s="15"/>
    </row>
    <row r="358" spans="10:10" x14ac:dyDescent="0.25">
      <c r="J358" s="15"/>
    </row>
    <row r="359" spans="10:10" x14ac:dyDescent="0.25">
      <c r="J359" s="15"/>
    </row>
    <row r="360" spans="10:10" x14ac:dyDescent="0.25">
      <c r="J360" s="15"/>
    </row>
    <row r="361" spans="10:10" x14ac:dyDescent="0.25">
      <c r="J361" s="15"/>
    </row>
    <row r="362" spans="10:10" x14ac:dyDescent="0.25">
      <c r="J362" s="15"/>
    </row>
    <row r="363" spans="10:10" x14ac:dyDescent="0.25">
      <c r="J363" s="15"/>
    </row>
    <row r="364" spans="10:10" x14ac:dyDescent="0.25">
      <c r="J364" s="15"/>
    </row>
    <row r="365" spans="10:10" x14ac:dyDescent="0.25">
      <c r="J365" s="15"/>
    </row>
    <row r="366" spans="10:10" x14ac:dyDescent="0.25">
      <c r="J366" s="15"/>
    </row>
    <row r="367" spans="10:10" x14ac:dyDescent="0.25">
      <c r="J367" s="15"/>
    </row>
    <row r="368" spans="10:10" x14ac:dyDescent="0.25">
      <c r="J368" s="15"/>
    </row>
    <row r="369" spans="10:10" x14ac:dyDescent="0.25">
      <c r="J369" s="15"/>
    </row>
    <row r="370" spans="10:10" x14ac:dyDescent="0.25">
      <c r="J370" s="15"/>
    </row>
    <row r="371" spans="10:10" x14ac:dyDescent="0.25">
      <c r="J371" s="15"/>
    </row>
  </sheetData>
  <mergeCells count="2">
    <mergeCell ref="A54:J54"/>
    <mergeCell ref="A100:J100"/>
  </mergeCells>
  <pageMargins left="0.70866141732283472" right="0.74803149606299213" top="0.74803149606299213" bottom="0.59055118110236227" header="0" footer="0.47244094488188981"/>
  <pageSetup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F9A9-BAB3-42C1-A5B3-A64132256C18}">
  <sheetPr>
    <tabColor rgb="FFFFFF00"/>
  </sheetPr>
  <dimension ref="A1:M16"/>
  <sheetViews>
    <sheetView topLeftCell="A6" zoomScale="90" zoomScaleNormal="90" workbookViewId="0">
      <selection activeCell="D6" sqref="D6"/>
    </sheetView>
  </sheetViews>
  <sheetFormatPr defaultColWidth="12.5703125" defaultRowHeight="15" x14ac:dyDescent="0.2"/>
  <cols>
    <col min="1" max="1" width="26.5703125" style="175" customWidth="1"/>
    <col min="2" max="2" width="39.7109375" style="87" customWidth="1"/>
    <col min="3" max="3" width="18.85546875" style="174" bestFit="1" customWidth="1"/>
    <col min="4" max="4" width="16.5703125" style="174" bestFit="1" customWidth="1"/>
    <col min="5" max="5" width="14.140625" style="87" bestFit="1" customWidth="1"/>
    <col min="6" max="16384" width="12.5703125" style="87"/>
  </cols>
  <sheetData>
    <row r="1" spans="1:13" s="169" customFormat="1" ht="15.75" x14ac:dyDescent="0.2">
      <c r="A1" s="176" t="s">
        <v>104</v>
      </c>
      <c r="B1" s="166" t="s">
        <v>105</v>
      </c>
      <c r="C1" s="166">
        <v>2017</v>
      </c>
      <c r="D1" s="166">
        <v>2016</v>
      </c>
      <c r="E1" s="235" t="s">
        <v>114</v>
      </c>
      <c r="F1" s="235"/>
      <c r="G1" s="235"/>
      <c r="H1" s="236" t="s">
        <v>115</v>
      </c>
      <c r="I1" s="236"/>
      <c r="J1" s="236"/>
      <c r="K1" s="236"/>
      <c r="L1" s="236"/>
      <c r="M1" s="236"/>
    </row>
    <row r="2" spans="1:13" ht="91.35" customHeight="1" x14ac:dyDescent="0.2">
      <c r="A2" s="167" t="s">
        <v>117</v>
      </c>
      <c r="B2" s="228"/>
      <c r="C2" s="170">
        <f>+'Problema No. 3.11 - Análisis'!B17/'Problema No. 3.11 - Análisis'!M14</f>
        <v>0.46492374604993442</v>
      </c>
      <c r="D2" s="170">
        <f>+'Problema No. 3.11 - Análisis'!D17/'Problema No. 3.11 - Análisis'!O14</f>
        <v>0.74797776079951961</v>
      </c>
      <c r="E2" s="233" t="s">
        <v>116</v>
      </c>
      <c r="F2" s="233"/>
      <c r="G2" s="233"/>
      <c r="H2" s="233" t="s">
        <v>145</v>
      </c>
      <c r="I2" s="233"/>
      <c r="J2" s="233"/>
      <c r="K2" s="233"/>
      <c r="L2" s="233"/>
      <c r="M2" s="233"/>
    </row>
    <row r="3" spans="1:13" ht="135" customHeight="1" x14ac:dyDescent="0.2">
      <c r="A3" s="167" t="s">
        <v>118</v>
      </c>
      <c r="B3" s="165"/>
      <c r="C3" s="177">
        <f>('Problema No. 3.11 - Análisis'!B17-'Problema No. 3.11 - Análisis'!B13)/'Problema No. 3.11 - Análisis'!M14</f>
        <v>0.4139391887564165</v>
      </c>
      <c r="D3" s="170">
        <f>('Problema No. 3.11 - Análisis'!D17-'Problema No. 3.11 - Análisis'!D13)/'Problema No. 3.11 - Análisis'!O14</f>
        <v>0.7067850978782706</v>
      </c>
      <c r="E3" s="237" t="s">
        <v>144</v>
      </c>
      <c r="F3" s="237"/>
      <c r="G3" s="237"/>
      <c r="H3" s="233" t="s">
        <v>146</v>
      </c>
      <c r="I3" s="233"/>
      <c r="J3" s="233"/>
      <c r="K3" s="233"/>
      <c r="L3" s="233"/>
      <c r="M3" s="233"/>
    </row>
    <row r="4" spans="1:13" ht="91.35" customHeight="1" x14ac:dyDescent="0.2">
      <c r="A4" s="167" t="s">
        <v>119</v>
      </c>
      <c r="B4" s="165"/>
      <c r="C4" s="171">
        <f>+Resultado!C8/('Problema No. 3.11 - Análisis'!B11+'Problema No. 3.11 - Análisis'!B12)</f>
        <v>17.638850877033498</v>
      </c>
      <c r="D4" s="171">
        <f>+Resultado!E8/('Problema No. 3.11 - Análisis'!D11+'Problema No. 3.11 - Análisis'!D12)</f>
        <v>5.501383733371668</v>
      </c>
      <c r="E4" s="233" t="s">
        <v>147</v>
      </c>
      <c r="F4" s="233"/>
      <c r="G4" s="233"/>
      <c r="H4" s="233" t="s">
        <v>127</v>
      </c>
      <c r="I4" s="233"/>
      <c r="J4" s="233"/>
      <c r="K4" s="233"/>
      <c r="L4" s="233"/>
      <c r="M4" s="233"/>
    </row>
    <row r="5" spans="1:13" ht="91.35" customHeight="1" x14ac:dyDescent="0.2">
      <c r="A5" s="167" t="s">
        <v>120</v>
      </c>
      <c r="B5" s="165"/>
      <c r="C5" s="171">
        <f>IFERROR(+Resultado!F9/'Problema No. 3.11 - Análisis'!M11,)</f>
        <v>3.6465477052184649</v>
      </c>
      <c r="D5" s="171">
        <f>+Resultado!G9/'Problema No. 3.11 - Análisis'!O11</f>
        <v>2.9358466364669664</v>
      </c>
      <c r="E5" s="233" t="s">
        <v>126</v>
      </c>
      <c r="F5" s="233"/>
      <c r="G5" s="233"/>
      <c r="H5" s="233" t="s">
        <v>150</v>
      </c>
      <c r="I5" s="233"/>
      <c r="J5" s="233"/>
      <c r="K5" s="233"/>
      <c r="L5" s="233"/>
      <c r="M5" s="233"/>
    </row>
    <row r="6" spans="1:13" ht="91.35" customHeight="1" x14ac:dyDescent="0.2">
      <c r="A6" s="167" t="s">
        <v>128</v>
      </c>
      <c r="B6" s="165"/>
      <c r="C6" s="171">
        <f>Resultado!F9/'Problema No. 3.11 - Análisis'!B13</f>
        <v>44.897010415228628</v>
      </c>
      <c r="D6" s="171">
        <f>Resultado!G9/'Problema No. 3.11 - Análisis'!D13</f>
        <v>46.295049211153987</v>
      </c>
      <c r="E6" s="233" t="s">
        <v>129</v>
      </c>
      <c r="F6" s="233"/>
      <c r="G6" s="233"/>
      <c r="H6" s="233" t="s">
        <v>148</v>
      </c>
      <c r="I6" s="233"/>
      <c r="J6" s="233"/>
      <c r="K6" s="233"/>
      <c r="L6" s="233"/>
      <c r="M6" s="233"/>
    </row>
    <row r="7" spans="1:13" ht="91.35" customHeight="1" x14ac:dyDescent="0.2">
      <c r="A7" s="167" t="s">
        <v>121</v>
      </c>
      <c r="B7" s="165"/>
      <c r="C7" s="172">
        <f>+Resultado!F8-Resultado!F9</f>
        <v>14388300</v>
      </c>
      <c r="D7" s="172">
        <f>+Resultado!G8-Resultado!G9</f>
        <v>15187541</v>
      </c>
      <c r="E7" s="233" t="s">
        <v>130</v>
      </c>
      <c r="F7" s="233"/>
      <c r="G7" s="233"/>
      <c r="H7" s="233" t="s">
        <v>151</v>
      </c>
      <c r="I7" s="233"/>
      <c r="J7" s="233"/>
      <c r="K7" s="233"/>
      <c r="L7" s="233"/>
      <c r="M7" s="233"/>
    </row>
    <row r="8" spans="1:13" ht="91.35" customHeight="1" x14ac:dyDescent="0.2">
      <c r="A8" s="167" t="s">
        <v>122</v>
      </c>
      <c r="B8" s="165"/>
      <c r="C8" s="172">
        <f>+Resultado!J14</f>
        <v>8091164.6500000004</v>
      </c>
      <c r="D8" s="172">
        <f>+Resultado!K14</f>
        <v>6662249</v>
      </c>
      <c r="E8" s="233" t="s">
        <v>131</v>
      </c>
      <c r="F8" s="233"/>
      <c r="G8" s="233"/>
      <c r="H8" s="233" t="s">
        <v>152</v>
      </c>
      <c r="I8" s="233"/>
      <c r="J8" s="233"/>
      <c r="K8" s="233"/>
      <c r="L8" s="233"/>
      <c r="M8" s="233"/>
    </row>
    <row r="9" spans="1:13" ht="91.35" customHeight="1" x14ac:dyDescent="0.2">
      <c r="A9" s="167" t="s">
        <v>123</v>
      </c>
      <c r="B9" s="165"/>
      <c r="C9" s="173">
        <f>C7/Resultado!F8</f>
        <v>0.32956840357901807</v>
      </c>
      <c r="D9" s="173">
        <f>D7/Resultado!G8</f>
        <v>0.34600246856574635</v>
      </c>
      <c r="E9" s="233" t="s">
        <v>132</v>
      </c>
      <c r="F9" s="233"/>
      <c r="G9" s="233"/>
      <c r="H9" s="233" t="s">
        <v>149</v>
      </c>
      <c r="I9" s="233"/>
      <c r="J9" s="233"/>
      <c r="K9" s="233"/>
      <c r="L9" s="233"/>
      <c r="M9" s="233"/>
    </row>
    <row r="10" spans="1:13" ht="91.35" customHeight="1" x14ac:dyDescent="0.2">
      <c r="A10" s="167" t="s">
        <v>124</v>
      </c>
      <c r="B10" s="165"/>
      <c r="C10" s="173">
        <f>+Resultado!J15</f>
        <v>0.18533059616462574</v>
      </c>
      <c r="D10" s="173">
        <f>+Resultado!K15</f>
        <v>0.15177931702042319</v>
      </c>
      <c r="E10" s="233" t="s">
        <v>133</v>
      </c>
      <c r="F10" s="233"/>
      <c r="G10" s="233"/>
      <c r="H10" s="233" t="s">
        <v>153</v>
      </c>
      <c r="I10" s="233"/>
      <c r="J10" s="233"/>
      <c r="K10" s="233"/>
      <c r="L10" s="233"/>
      <c r="M10" s="233"/>
    </row>
    <row r="11" spans="1:13" ht="91.35" customHeight="1" x14ac:dyDescent="0.2">
      <c r="A11" s="167" t="s">
        <v>125</v>
      </c>
      <c r="B11" s="165"/>
      <c r="C11" s="249">
        <f>'Problema No. 3.11 - Análisis'!M25/'Problema No. 3.11 - Análisis'!B34</f>
        <v>0.64609487722409653</v>
      </c>
      <c r="D11" s="249">
        <f>'Problema No. 3.11 - Análisis'!O25/'Problema No. 3.11 - Análisis'!D34</f>
        <v>0.70925982913805541</v>
      </c>
      <c r="E11" s="233" t="s">
        <v>154</v>
      </c>
      <c r="F11" s="233"/>
      <c r="G11" s="233"/>
      <c r="H11" s="234" t="s">
        <v>155</v>
      </c>
      <c r="I11" s="234"/>
      <c r="J11" s="234"/>
      <c r="K11" s="234"/>
      <c r="L11" s="234"/>
      <c r="M11" s="234"/>
    </row>
    <row r="15" spans="1:13" x14ac:dyDescent="0.2">
      <c r="C15" s="248"/>
    </row>
    <row r="16" spans="1:13" x14ac:dyDescent="0.2">
      <c r="C16" s="248"/>
    </row>
  </sheetData>
  <mergeCells count="22">
    <mergeCell ref="E1:G1"/>
    <mergeCell ref="E2:G2"/>
    <mergeCell ref="H2:M2"/>
    <mergeCell ref="H1:M1"/>
    <mergeCell ref="E4:G4"/>
    <mergeCell ref="H4:M4"/>
    <mergeCell ref="E3:G3"/>
    <mergeCell ref="H3:M3"/>
    <mergeCell ref="E5:G5"/>
    <mergeCell ref="H5:M5"/>
    <mergeCell ref="E6:G6"/>
    <mergeCell ref="H6:M6"/>
    <mergeCell ref="E7:G7"/>
    <mergeCell ref="H7:M7"/>
    <mergeCell ref="E11:G11"/>
    <mergeCell ref="H11:M11"/>
    <mergeCell ref="E8:G8"/>
    <mergeCell ref="H8:M8"/>
    <mergeCell ref="E9:G9"/>
    <mergeCell ref="H9:M9"/>
    <mergeCell ref="E10:G10"/>
    <mergeCell ref="H10:M10"/>
  </mergeCells>
  <conditionalFormatting sqref="C2:D2">
    <cfRule type="iconSet" priority="10">
      <iconSet iconSet="3Arrows">
        <cfvo type="percent" val="0"/>
        <cfvo type="percent" val="33"/>
        <cfvo type="percent" val="67"/>
      </iconSet>
    </cfRule>
  </conditionalFormatting>
  <conditionalFormatting sqref="C3:D3">
    <cfRule type="iconSet" priority="9">
      <iconSet iconSet="3Arrows">
        <cfvo type="percent" val="0"/>
        <cfvo type="percent" val="33"/>
        <cfvo type="percent" val="67"/>
      </iconSet>
    </cfRule>
  </conditionalFormatting>
  <conditionalFormatting sqref="C4:D4">
    <cfRule type="iconSet" priority="8">
      <iconSet iconSet="3Arrows">
        <cfvo type="percent" val="0"/>
        <cfvo type="percent" val="33"/>
        <cfvo type="percent" val="67"/>
      </iconSet>
    </cfRule>
  </conditionalFormatting>
  <conditionalFormatting sqref="C5:D5">
    <cfRule type="iconSet" priority="7">
      <iconSet iconSet="3Arrows">
        <cfvo type="percent" val="0"/>
        <cfvo type="percent" val="33"/>
        <cfvo type="percent" val="67"/>
      </iconSet>
    </cfRule>
  </conditionalFormatting>
  <conditionalFormatting sqref="C6:D6">
    <cfRule type="iconSet" priority="6">
      <iconSet iconSet="3Arrows">
        <cfvo type="percent" val="0"/>
        <cfvo type="percent" val="33"/>
        <cfvo type="percent" val="67"/>
      </iconSet>
    </cfRule>
  </conditionalFormatting>
  <conditionalFormatting sqref="C7:D7">
    <cfRule type="iconSet" priority="5">
      <iconSet iconSet="3Arrows">
        <cfvo type="percent" val="0"/>
        <cfvo type="percent" val="33"/>
        <cfvo type="percent" val="67"/>
      </iconSet>
    </cfRule>
  </conditionalFormatting>
  <conditionalFormatting sqref="C8:D8">
    <cfRule type="iconSet" priority="4">
      <iconSet iconSet="3Arrows">
        <cfvo type="percent" val="0"/>
        <cfvo type="percent" val="33"/>
        <cfvo type="percent" val="67"/>
      </iconSet>
    </cfRule>
  </conditionalFormatting>
  <conditionalFormatting sqref="C9:D9">
    <cfRule type="iconSet" priority="3">
      <iconSet iconSet="3Arrows">
        <cfvo type="percent" val="0"/>
        <cfvo type="percent" val="33"/>
        <cfvo type="percent" val="67"/>
      </iconSet>
    </cfRule>
  </conditionalFormatting>
  <conditionalFormatting sqref="C10:D10">
    <cfRule type="iconSet" priority="2">
      <iconSet iconSet="3Arrows">
        <cfvo type="percent" val="0"/>
        <cfvo type="percent" val="33"/>
        <cfvo type="percent" val="67"/>
      </iconSet>
    </cfRule>
  </conditionalFormatting>
  <conditionalFormatting sqref="C11:D11">
    <cfRule type="iconSet" priority="1">
      <iconSet iconSet="3Arrows">
        <cfvo type="percent" val="0"/>
        <cfvo type="percent" val="33"/>
        <cfvo type="percent" val="67"/>
      </iconSet>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49"/>
  <sheetViews>
    <sheetView showGridLines="0" tabSelected="1" zoomScaleNormal="100" workbookViewId="0">
      <selection activeCell="W25" sqref="W25"/>
    </sheetView>
  </sheetViews>
  <sheetFormatPr defaultColWidth="8.85546875" defaultRowHeight="14.25" x14ac:dyDescent="0.2"/>
  <cols>
    <col min="1" max="1" width="50.7109375" style="90" customWidth="1"/>
    <col min="2" max="2" width="13.42578125" style="90" customWidth="1"/>
    <col min="3" max="3" width="1.85546875" style="90" customWidth="1"/>
    <col min="4" max="4" width="13.5703125" style="90" bestFit="1" customWidth="1"/>
    <col min="5" max="5" width="0.140625" style="90" customWidth="1"/>
    <col min="6" max="6" width="13" style="90" bestFit="1" customWidth="1"/>
    <col min="7" max="7" width="19.140625" style="90" customWidth="1"/>
    <col min="8" max="10" width="11.7109375" style="90" customWidth="1"/>
    <col min="11" max="11" width="3.140625" style="90" customWidth="1"/>
    <col min="12" max="12" width="41" style="90" customWidth="1"/>
    <col min="13" max="13" width="13.85546875" style="90" customWidth="1"/>
    <col min="14" max="14" width="1" style="90" customWidth="1"/>
    <col min="15" max="15" width="13.7109375" style="90" customWidth="1"/>
    <col min="16" max="16" width="12" style="90" bestFit="1" customWidth="1"/>
    <col min="17" max="17" width="12.5703125" style="90" bestFit="1" customWidth="1"/>
    <col min="18" max="18" width="16.5703125" style="90" customWidth="1"/>
    <col min="19" max="19" width="14.5703125" style="90" customWidth="1"/>
    <col min="20" max="20" width="12.85546875" style="90" customWidth="1"/>
    <col min="21" max="21" width="17.5703125" style="90" customWidth="1"/>
    <col min="22" max="16384" width="8.85546875" style="90"/>
  </cols>
  <sheetData>
    <row r="1" spans="1:21" ht="15" x14ac:dyDescent="0.25">
      <c r="A1" s="88" t="s">
        <v>95</v>
      </c>
      <c r="B1" s="89"/>
      <c r="C1" s="89"/>
      <c r="D1" s="89"/>
      <c r="E1" s="89"/>
      <c r="F1" s="89"/>
      <c r="G1" s="89"/>
      <c r="H1" s="89"/>
      <c r="I1" s="89"/>
      <c r="J1" s="89"/>
      <c r="K1" s="89"/>
      <c r="L1" s="89"/>
      <c r="M1" s="89"/>
      <c r="N1" s="89"/>
      <c r="O1" s="89"/>
    </row>
    <row r="2" spans="1:21" x14ac:dyDescent="0.2">
      <c r="A2" s="89"/>
      <c r="B2" s="89"/>
      <c r="C2" s="89"/>
      <c r="D2" s="89"/>
      <c r="E2" s="89"/>
      <c r="F2" s="89"/>
      <c r="G2" s="89"/>
      <c r="H2" s="89"/>
      <c r="I2" s="89"/>
      <c r="J2" s="89"/>
      <c r="K2" s="89"/>
      <c r="L2" s="89"/>
      <c r="M2" s="89"/>
      <c r="N2" s="89"/>
      <c r="O2" s="89"/>
    </row>
    <row r="3" spans="1:21" ht="15" x14ac:dyDescent="0.25">
      <c r="A3" s="91" t="s">
        <v>0</v>
      </c>
      <c r="B3" s="89"/>
      <c r="C3" s="89"/>
      <c r="D3" s="89"/>
      <c r="E3" s="89"/>
      <c r="F3" s="89"/>
      <c r="G3" s="89"/>
      <c r="H3" s="89"/>
      <c r="I3" s="89"/>
      <c r="J3" s="89"/>
      <c r="K3" s="89"/>
      <c r="L3" s="89"/>
      <c r="M3" s="89"/>
      <c r="N3" s="89"/>
      <c r="O3" s="89"/>
    </row>
    <row r="4" spans="1:21" ht="15" x14ac:dyDescent="0.25">
      <c r="A4" s="91" t="s">
        <v>1</v>
      </c>
      <c r="B4" s="89"/>
      <c r="C4" s="89"/>
      <c r="D4" s="89"/>
      <c r="E4" s="89"/>
      <c r="F4" s="89"/>
      <c r="G4" s="89"/>
      <c r="H4" s="89"/>
      <c r="I4" s="89"/>
      <c r="J4" s="89"/>
      <c r="K4" s="89"/>
      <c r="L4" s="89"/>
      <c r="M4" s="89"/>
      <c r="N4" s="89"/>
      <c r="O4" s="89"/>
    </row>
    <row r="5" spans="1:21" x14ac:dyDescent="0.2">
      <c r="A5" s="89"/>
      <c r="B5" s="92"/>
      <c r="C5" s="92"/>
      <c r="D5" s="92"/>
      <c r="E5" s="92"/>
      <c r="F5" s="92"/>
      <c r="G5" s="185"/>
      <c r="H5" s="186"/>
      <c r="I5" s="186"/>
      <c r="J5" s="187"/>
      <c r="K5" s="92"/>
      <c r="L5" s="92"/>
      <c r="M5" s="92"/>
      <c r="N5" s="92"/>
      <c r="O5" s="92"/>
    </row>
    <row r="6" spans="1:21" ht="15" x14ac:dyDescent="0.25">
      <c r="A6" s="91" t="s">
        <v>2</v>
      </c>
      <c r="B6" s="93">
        <v>2017</v>
      </c>
      <c r="C6" s="94"/>
      <c r="D6" s="93">
        <v>2016</v>
      </c>
      <c r="E6" s="93"/>
      <c r="F6" s="93" t="s">
        <v>96</v>
      </c>
      <c r="G6" s="244" t="s">
        <v>108</v>
      </c>
      <c r="H6" s="245"/>
      <c r="I6" s="245" t="s">
        <v>109</v>
      </c>
      <c r="J6" s="246"/>
      <c r="K6" s="93"/>
      <c r="L6" s="91" t="s">
        <v>4</v>
      </c>
      <c r="M6" s="93">
        <v>2017</v>
      </c>
      <c r="N6" s="94"/>
      <c r="O6" s="93">
        <v>2016</v>
      </c>
      <c r="P6" s="93" t="s">
        <v>97</v>
      </c>
      <c r="R6" s="247" t="s">
        <v>108</v>
      </c>
      <c r="S6" s="242"/>
      <c r="T6" s="242" t="s">
        <v>109</v>
      </c>
      <c r="U6" s="243"/>
    </row>
    <row r="7" spans="1:21" ht="15" x14ac:dyDescent="0.25">
      <c r="A7" s="89"/>
      <c r="B7" s="95"/>
      <c r="C7" s="96"/>
      <c r="D7" s="95"/>
      <c r="E7" s="96"/>
      <c r="F7" s="96"/>
      <c r="G7" s="244" t="s">
        <v>110</v>
      </c>
      <c r="H7" s="245"/>
      <c r="I7" s="245" t="s">
        <v>111</v>
      </c>
      <c r="J7" s="246"/>
      <c r="K7" s="96"/>
      <c r="L7" s="97"/>
      <c r="M7" s="95"/>
      <c r="N7" s="96"/>
      <c r="O7" s="95"/>
      <c r="R7" s="244" t="s">
        <v>110</v>
      </c>
      <c r="S7" s="245"/>
      <c r="T7" s="245" t="s">
        <v>111</v>
      </c>
      <c r="U7" s="246"/>
    </row>
    <row r="8" spans="1:21" ht="30" x14ac:dyDescent="0.25">
      <c r="A8" s="178" t="s">
        <v>5</v>
      </c>
      <c r="E8" s="96"/>
      <c r="F8" s="96"/>
      <c r="G8" s="190" t="s">
        <v>112</v>
      </c>
      <c r="H8" s="188" t="s">
        <v>113</v>
      </c>
      <c r="I8" s="188">
        <v>2017</v>
      </c>
      <c r="J8" s="189">
        <v>2016</v>
      </c>
      <c r="K8" s="96"/>
      <c r="L8" s="98" t="s">
        <v>6</v>
      </c>
      <c r="R8" s="190" t="s">
        <v>112</v>
      </c>
      <c r="S8" s="188" t="s">
        <v>113</v>
      </c>
      <c r="T8" s="205">
        <v>2017</v>
      </c>
      <c r="U8" s="206">
        <v>2016</v>
      </c>
    </row>
    <row r="9" spans="1:21" x14ac:dyDescent="0.2">
      <c r="A9" s="179" t="s">
        <v>7</v>
      </c>
      <c r="B9" s="100">
        <f>+'Balance Comprobación'!C3</f>
        <v>486576</v>
      </c>
      <c r="D9" s="100">
        <f>+'Balance Comprobación'!D3</f>
        <v>294586</v>
      </c>
      <c r="E9" s="101">
        <f>+B9-D9</f>
        <v>191990</v>
      </c>
      <c r="F9" s="101">
        <f t="shared" ref="F9:F31" si="0">+B9-D9</f>
        <v>191990</v>
      </c>
      <c r="G9" s="191">
        <f t="shared" ref="G9" si="1">B9-D9</f>
        <v>191990</v>
      </c>
      <c r="H9" s="192">
        <f>(B9/D9)-1</f>
        <v>0.65172818803337562</v>
      </c>
      <c r="I9" s="193">
        <f>B9/B34</f>
        <v>1.2022718870605296E-2</v>
      </c>
      <c r="J9" s="194">
        <f>D9/D34</f>
        <v>6.5825072705974338E-3</v>
      </c>
      <c r="K9" s="101"/>
      <c r="L9" s="89" t="s">
        <v>8</v>
      </c>
      <c r="M9" s="101">
        <f>-'Balance Comprobación'!C15</f>
        <v>2837687</v>
      </c>
      <c r="N9" s="101"/>
      <c r="O9" s="101">
        <f>-'Balance Comprobación'!D15</f>
        <v>2736686</v>
      </c>
      <c r="P9" s="104">
        <f>+M9-O9</f>
        <v>101001</v>
      </c>
      <c r="R9" s="207">
        <f>M9-O9</f>
        <v>101001</v>
      </c>
      <c r="S9" s="208">
        <f>(M9/O9)-1</f>
        <v>3.6906316617982382E-2</v>
      </c>
      <c r="T9" s="193">
        <f>M9/$M$34</f>
        <v>7.0115898315608743E-2</v>
      </c>
      <c r="U9" s="194">
        <f>O9/$O$34</f>
        <v>6.1151091675579319E-2</v>
      </c>
    </row>
    <row r="10" spans="1:21" ht="15" customHeight="1" x14ac:dyDescent="0.2">
      <c r="A10" s="168" t="s">
        <v>9</v>
      </c>
      <c r="B10" s="100"/>
      <c r="C10" s="100"/>
      <c r="D10" s="100"/>
      <c r="E10" s="101">
        <f t="shared" ref="E10:E34" si="2">D10-B10</f>
        <v>0</v>
      </c>
      <c r="F10" s="101">
        <f t="shared" si="0"/>
        <v>0</v>
      </c>
      <c r="G10" s="191"/>
      <c r="H10" s="192"/>
      <c r="I10" s="193"/>
      <c r="J10" s="194"/>
      <c r="K10" s="101"/>
      <c r="L10" s="99" t="s">
        <v>10</v>
      </c>
      <c r="M10" s="101">
        <f>-'Balance Comprobación'!C20</f>
        <v>90633</v>
      </c>
      <c r="O10" s="101">
        <f>-'Balance Comprobación'!D20</f>
        <v>153017</v>
      </c>
      <c r="P10" s="104">
        <f>+M10-O10</f>
        <v>-62384</v>
      </c>
      <c r="R10" s="207">
        <f>M10-O10</f>
        <v>-62384</v>
      </c>
      <c r="S10" s="208">
        <f t="shared" ref="S10:S12" si="3">(M10/O10)-1</f>
        <v>-0.40769326284007656</v>
      </c>
      <c r="T10" s="193">
        <f t="shared" ref="T10:T12" si="4">M10/$M$34</f>
        <v>2.2394345155186484E-3</v>
      </c>
      <c r="U10" s="194">
        <f t="shared" ref="U10:U12" si="5">O10/$O$34</f>
        <v>3.419156086932195E-3</v>
      </c>
    </row>
    <row r="11" spans="1:21" x14ac:dyDescent="0.2">
      <c r="A11" s="180" t="s">
        <v>11</v>
      </c>
      <c r="B11" s="100">
        <f>+'Balance Comprobación'!C4</f>
        <v>2429684</v>
      </c>
      <c r="D11" s="100">
        <f>+'Balance Comprobación'!D4</f>
        <v>7975022</v>
      </c>
      <c r="E11" s="101">
        <f>+B11-D11</f>
        <v>-5545338</v>
      </c>
      <c r="F11" s="101">
        <f t="shared" si="0"/>
        <v>-5545338</v>
      </c>
      <c r="G11" s="191">
        <f>B11-D11</f>
        <v>-5545338</v>
      </c>
      <c r="H11" s="192">
        <f t="shared" ref="H10:H26" si="6">(B11/D11)-1</f>
        <v>-0.69533826991323666</v>
      </c>
      <c r="I11" s="193">
        <f>B11/B34</f>
        <v>6.0034624963844818E-2</v>
      </c>
      <c r="J11" s="194">
        <f>D11/D34</f>
        <v>0.17820140908995841</v>
      </c>
      <c r="K11" s="101"/>
      <c r="L11" s="224" t="s">
        <v>12</v>
      </c>
      <c r="M11" s="101">
        <f>-'Balance Comprobación'!C17</f>
        <v>8026690</v>
      </c>
      <c r="N11" s="101"/>
      <c r="O11" s="101">
        <f>-'Balance Comprobación'!D17</f>
        <v>9778022</v>
      </c>
      <c r="P11" s="104">
        <f>+M11-O11</f>
        <v>-1751332</v>
      </c>
      <c r="R11" s="207">
        <f>M11-O11</f>
        <v>-1751332</v>
      </c>
      <c r="S11" s="208">
        <f t="shared" si="3"/>
        <v>-0.17910902634500103</v>
      </c>
      <c r="T11" s="193">
        <f t="shared" si="4"/>
        <v>0.19833004128042081</v>
      </c>
      <c r="U11" s="194">
        <f t="shared" si="5"/>
        <v>0.21848934065794595</v>
      </c>
    </row>
    <row r="12" spans="1:21" x14ac:dyDescent="0.2">
      <c r="A12" s="180" t="s">
        <v>13</v>
      </c>
      <c r="B12" s="100">
        <f>+'Balance Comprobación'!C6</f>
        <v>45421</v>
      </c>
      <c r="D12" s="100">
        <f>+'Balance Comprobación'!D6</f>
        <v>3755</v>
      </c>
      <c r="E12" s="101">
        <f>+B12-D12</f>
        <v>41666</v>
      </c>
      <c r="F12" s="101">
        <f t="shared" si="0"/>
        <v>41666</v>
      </c>
      <c r="G12" s="191">
        <f t="shared" ref="G12:G17" si="7">B12-D12</f>
        <v>41666</v>
      </c>
      <c r="H12" s="192">
        <f>(B12/D12)-1</f>
        <v>11.096138482023967</v>
      </c>
      <c r="I12" s="193">
        <f>B12/B34</f>
        <v>1.1222993197810068E-3</v>
      </c>
      <c r="J12" s="194">
        <f>D12/D34</f>
        <v>8.3905259588348949E-5</v>
      </c>
      <c r="K12" s="101"/>
      <c r="L12" s="109" t="s">
        <v>14</v>
      </c>
      <c r="M12" s="110">
        <f>-'Balance Comprobación'!C18</f>
        <v>1831803</v>
      </c>
      <c r="N12" s="101"/>
      <c r="O12" s="110">
        <f>-'Balance Comprobación'!D18</f>
        <v>2385514</v>
      </c>
      <c r="P12" s="104">
        <f>+M12-O12</f>
        <v>-553711</v>
      </c>
      <c r="R12" s="207">
        <f>M12-O12</f>
        <v>-553711</v>
      </c>
      <c r="S12" s="208">
        <f t="shared" si="3"/>
        <v>-0.23211391758757227</v>
      </c>
      <c r="T12" s="193">
        <f t="shared" si="4"/>
        <v>4.5261691258488702E-2</v>
      </c>
      <c r="U12" s="194">
        <f t="shared" si="5"/>
        <v>5.3304173481129341E-2</v>
      </c>
    </row>
    <row r="13" spans="1:21" ht="16.5" x14ac:dyDescent="0.35">
      <c r="A13" s="168" t="s">
        <v>15</v>
      </c>
      <c r="B13" s="100">
        <f>+'Balance Comprobación'!C7</f>
        <v>651930</v>
      </c>
      <c r="D13" s="100">
        <f>+'Balance Comprobación'!D7</f>
        <v>620083</v>
      </c>
      <c r="E13" s="101">
        <f>+B13-D13</f>
        <v>31847</v>
      </c>
      <c r="F13" s="101">
        <f t="shared" si="0"/>
        <v>31847</v>
      </c>
      <c r="G13" s="191">
        <f t="shared" si="7"/>
        <v>31847</v>
      </c>
      <c r="H13" s="192">
        <f t="shared" si="6"/>
        <v>5.1359253519286829E-2</v>
      </c>
      <c r="I13" s="193">
        <f>B13/B34</f>
        <v>1.6108421116770473E-2</v>
      </c>
      <c r="J13" s="194">
        <f>D13/D34</f>
        <v>1.3855719062935335E-2</v>
      </c>
      <c r="K13" s="101"/>
      <c r="L13" s="109"/>
      <c r="M13" s="111"/>
      <c r="N13" s="101"/>
      <c r="O13" s="111"/>
      <c r="P13" s="104"/>
      <c r="R13" s="209"/>
      <c r="S13" s="208"/>
      <c r="T13" s="193"/>
      <c r="U13" s="194"/>
    </row>
    <row r="14" spans="1:21" ht="16.5" x14ac:dyDescent="0.35">
      <c r="A14" s="179" t="s">
        <v>16</v>
      </c>
      <c r="B14" s="100">
        <f>+'Balance Comprobación'!C8</f>
        <v>1010596</v>
      </c>
      <c r="D14" s="100">
        <f>+'Balance Comprobación'!D8</f>
        <v>1069744</v>
      </c>
      <c r="E14" s="101">
        <f>+B14-D14</f>
        <v>-59148</v>
      </c>
      <c r="F14" s="101">
        <f t="shared" si="0"/>
        <v>-59148</v>
      </c>
      <c r="G14" s="191">
        <f t="shared" si="7"/>
        <v>-59148</v>
      </c>
      <c r="H14" s="192">
        <f t="shared" si="6"/>
        <v>-5.5291733349287275E-2</v>
      </c>
      <c r="I14" s="193">
        <f>B14/B34</f>
        <v>2.4970634802699329E-2</v>
      </c>
      <c r="J14" s="194">
        <f>D14/D34</f>
        <v>2.3903368312404465E-2</v>
      </c>
      <c r="K14" s="101"/>
      <c r="L14" s="112" t="s">
        <v>17</v>
      </c>
      <c r="M14" s="113">
        <f>SUM(M9:M12)</f>
        <v>12786813</v>
      </c>
      <c r="N14" s="114"/>
      <c r="O14" s="113">
        <f>SUM(O9:O12)</f>
        <v>15053239</v>
      </c>
      <c r="P14" s="104">
        <f>+M14-O14</f>
        <v>-2266426</v>
      </c>
      <c r="R14" s="210">
        <f>M14-O14</f>
        <v>-2266426</v>
      </c>
      <c r="S14" s="208">
        <f>(M14/O14)-1</f>
        <v>-0.1505606866402639</v>
      </c>
      <c r="T14" s="193">
        <f>M14/$M$34</f>
        <v>0.31594706537003692</v>
      </c>
      <c r="U14" s="194">
        <f>O14/$O34</f>
        <v>0.33636376190158679</v>
      </c>
    </row>
    <row r="15" spans="1:21" ht="16.5" x14ac:dyDescent="0.35">
      <c r="A15" s="179" t="s">
        <v>18</v>
      </c>
      <c r="B15" s="110">
        <f>+'Balance Comprobación'!C24</f>
        <v>1320686</v>
      </c>
      <c r="C15" s="114"/>
      <c r="D15" s="110">
        <f>+'Balance Comprobación'!D24</f>
        <v>1296298</v>
      </c>
      <c r="E15" s="101">
        <f>+B15-D15</f>
        <v>24388</v>
      </c>
      <c r="F15" s="101">
        <f t="shared" si="0"/>
        <v>24388</v>
      </c>
      <c r="G15" s="191">
        <f t="shared" si="7"/>
        <v>24388</v>
      </c>
      <c r="H15" s="192">
        <f t="shared" si="6"/>
        <v>1.8813575273586736E-2</v>
      </c>
      <c r="I15" s="193">
        <f>B15/B34</f>
        <v>3.2632592841291441E-2</v>
      </c>
      <c r="J15" s="194">
        <f>D15/D34</f>
        <v>2.8965704445767661E-2</v>
      </c>
      <c r="K15" s="101"/>
      <c r="P15" s="104"/>
      <c r="R15" s="210"/>
      <c r="S15" s="208"/>
      <c r="T15" s="193"/>
      <c r="U15" s="194"/>
    </row>
    <row r="16" spans="1:21" ht="15" x14ac:dyDescent="0.25">
      <c r="A16" s="181"/>
      <c r="E16" s="101"/>
      <c r="F16" s="101">
        <f t="shared" si="0"/>
        <v>0</v>
      </c>
      <c r="G16" s="191"/>
      <c r="H16" s="192"/>
      <c r="I16" s="193"/>
      <c r="J16" s="194"/>
      <c r="K16" s="101"/>
      <c r="L16" s="98" t="s">
        <v>19</v>
      </c>
      <c r="M16" s="89"/>
      <c r="N16" s="89"/>
      <c r="O16" s="89"/>
      <c r="P16" s="104"/>
      <c r="R16" s="210"/>
      <c r="S16" s="208"/>
      <c r="T16" s="193"/>
      <c r="U16" s="194"/>
    </row>
    <row r="17" spans="1:21" ht="15" customHeight="1" x14ac:dyDescent="0.2">
      <c r="A17" s="182" t="s">
        <v>20</v>
      </c>
      <c r="B17" s="110">
        <f>SUM(B9:B15)</f>
        <v>5944893</v>
      </c>
      <c r="C17" s="96"/>
      <c r="D17" s="110">
        <f>SUM(D9:D15)</f>
        <v>11259488</v>
      </c>
      <c r="E17" s="101">
        <f>+B17-D17</f>
        <v>-5314595</v>
      </c>
      <c r="F17" s="101">
        <f t="shared" si="0"/>
        <v>-5314595</v>
      </c>
      <c r="G17" s="191">
        <f t="shared" si="7"/>
        <v>-5314595</v>
      </c>
      <c r="H17" s="192">
        <f>(B17/D17)-1</f>
        <v>-0.47201036139476327</v>
      </c>
      <c r="I17" s="193">
        <f>B17/B34</f>
        <v>0.14689129191499237</v>
      </c>
      <c r="J17" s="194">
        <f>D17/D34</f>
        <v>0.25159261344125167</v>
      </c>
      <c r="K17" s="101"/>
      <c r="L17" s="89" t="s">
        <v>21</v>
      </c>
      <c r="M17" s="101">
        <f>-'Balance Comprobación'!C19</f>
        <v>12752016</v>
      </c>
      <c r="N17" s="89"/>
      <c r="O17" s="101">
        <f>-'Balance Comprobación'!D19</f>
        <v>15737014</v>
      </c>
      <c r="P17" s="104">
        <f t="shared" ref="P17:P25" si="8">+M17-O17</f>
        <v>-2984998</v>
      </c>
      <c r="Q17" s="104">
        <f>P9+P17</f>
        <v>-2883997</v>
      </c>
      <c r="R17" s="210">
        <f>M17-O17</f>
        <v>-2984998</v>
      </c>
      <c r="S17" s="208">
        <f>(M17/O17)-1</f>
        <v>-0.1896800752671377</v>
      </c>
      <c r="T17" s="193">
        <f>M17/$M$34</f>
        <v>0.31508727254803498</v>
      </c>
      <c r="U17" s="194">
        <f>O17/$O$34</f>
        <v>0.35164267505072749</v>
      </c>
    </row>
    <row r="18" spans="1:21" ht="15" customHeight="1" x14ac:dyDescent="0.2">
      <c r="A18" s="181"/>
      <c r="E18" s="101"/>
      <c r="F18" s="101">
        <f t="shared" si="0"/>
        <v>0</v>
      </c>
      <c r="G18" s="195"/>
      <c r="H18" s="192"/>
      <c r="I18" s="193"/>
      <c r="J18" s="194"/>
      <c r="K18" s="101"/>
      <c r="L18" s="109" t="s">
        <v>10</v>
      </c>
      <c r="M18" s="101">
        <f>-'Balance Comprobación'!C16</f>
        <v>175060</v>
      </c>
      <c r="N18" s="89"/>
      <c r="O18" s="101">
        <f>-'Balance Comprobación'!D16</f>
        <v>193831</v>
      </c>
      <c r="P18" s="104">
        <f t="shared" si="8"/>
        <v>-18771</v>
      </c>
      <c r="Q18" s="104">
        <f>-P10-P18</f>
        <v>81155</v>
      </c>
      <c r="R18" s="210">
        <f>M18-O18</f>
        <v>-18771</v>
      </c>
      <c r="S18" s="208">
        <f t="shared" ref="S18:S20" si="9">(M18/O18)-1</f>
        <v>-9.684209440182423E-2</v>
      </c>
      <c r="T18" s="193">
        <f t="shared" ref="T18:T20" si="10">M18/$M$34</f>
        <v>4.325526091894725E-3</v>
      </c>
      <c r="U18" s="194">
        <f t="shared" ref="U18:U20" si="11">O18/$O$34</f>
        <v>4.3311425755710427E-3</v>
      </c>
    </row>
    <row r="19" spans="1:21" ht="15" x14ac:dyDescent="0.25">
      <c r="A19" s="178" t="s">
        <v>22</v>
      </c>
      <c r="B19" s="96"/>
      <c r="C19" s="96"/>
      <c r="D19" s="96"/>
      <c r="E19" s="101"/>
      <c r="F19" s="101">
        <f t="shared" si="0"/>
        <v>0</v>
      </c>
      <c r="G19" s="195"/>
      <c r="H19" s="192"/>
      <c r="I19" s="193"/>
      <c r="J19" s="194"/>
      <c r="K19" s="101"/>
      <c r="L19" s="90" t="s">
        <v>23</v>
      </c>
      <c r="M19" s="101">
        <f>-'Balance Comprobación'!C21</f>
        <v>0</v>
      </c>
      <c r="N19" s="89"/>
      <c r="O19" s="101">
        <f>-'Balance Comprobación'!D21</f>
        <v>320000</v>
      </c>
      <c r="P19" s="104">
        <f t="shared" si="8"/>
        <v>-320000</v>
      </c>
      <c r="Q19" s="104">
        <f>P11+P19</f>
        <v>-2071332</v>
      </c>
      <c r="R19" s="210">
        <f t="shared" ref="R19:R34" si="12">M19-O19</f>
        <v>-320000</v>
      </c>
      <c r="S19" s="208">
        <f t="shared" si="9"/>
        <v>-1</v>
      </c>
      <c r="T19" s="193">
        <f t="shared" si="10"/>
        <v>0</v>
      </c>
      <c r="U19" s="194">
        <f t="shared" si="11"/>
        <v>7.1503816426822008E-3</v>
      </c>
    </row>
    <row r="20" spans="1:21" x14ac:dyDescent="0.2">
      <c r="A20" s="179" t="s">
        <v>24</v>
      </c>
      <c r="B20" s="100">
        <f>+'Balance Comprobación'!C14</f>
        <v>29327311</v>
      </c>
      <c r="C20" s="116"/>
      <c r="D20" s="100">
        <f>+'Balance Comprobación'!D14</f>
        <v>29723091</v>
      </c>
      <c r="E20" s="101">
        <f t="shared" ref="E20:E24" si="13">+B20-D20</f>
        <v>-395780</v>
      </c>
      <c r="F20" s="101">
        <f t="shared" si="0"/>
        <v>-395780</v>
      </c>
      <c r="G20" s="196">
        <f>B20-D20</f>
        <v>-395780</v>
      </c>
      <c r="H20" s="192">
        <f>(B20/D20)-1</f>
        <v>-1.3315573403856251E-2</v>
      </c>
      <c r="I20" s="194">
        <f>B20/B34</f>
        <v>0.72464325281931341</v>
      </c>
      <c r="J20" s="194">
        <f>D20/D34</f>
        <v>0.66416076328178919</v>
      </c>
      <c r="K20" s="101"/>
      <c r="L20" s="99" t="s">
        <v>25</v>
      </c>
      <c r="M20" s="110">
        <f>-'Balance Comprobación'!C9</f>
        <v>434461</v>
      </c>
      <c r="N20" s="96"/>
      <c r="O20" s="110">
        <f>-'Balance Comprobación'!D9</f>
        <v>437319</v>
      </c>
      <c r="P20" s="104">
        <f t="shared" si="8"/>
        <v>-2858</v>
      </c>
      <c r="Q20" s="104"/>
      <c r="R20" s="210">
        <f t="shared" si="12"/>
        <v>-2858</v>
      </c>
      <c r="S20" s="208">
        <f t="shared" si="9"/>
        <v>-6.5352751652684171E-3</v>
      </c>
      <c r="T20" s="193">
        <f t="shared" si="10"/>
        <v>1.0735018801614727E-2</v>
      </c>
      <c r="U20" s="194">
        <f t="shared" si="11"/>
        <v>9.7718679674879301E-3</v>
      </c>
    </row>
    <row r="21" spans="1:21" ht="16.5" x14ac:dyDescent="0.35">
      <c r="A21" s="179" t="s">
        <v>26</v>
      </c>
      <c r="B21" s="100">
        <f>+'Balance Comprobación'!C10</f>
        <v>1043524</v>
      </c>
      <c r="C21" s="116"/>
      <c r="D21" s="100">
        <f>+'Balance Comprobación'!D10</f>
        <v>2775277</v>
      </c>
      <c r="E21" s="101">
        <f t="shared" si="13"/>
        <v>-1731753</v>
      </c>
      <c r="F21" s="101">
        <f t="shared" si="0"/>
        <v>-1731753</v>
      </c>
      <c r="G21" s="196">
        <f t="shared" ref="G21:G26" si="14">B21-D21</f>
        <v>-1731753</v>
      </c>
      <c r="H21" s="192">
        <f t="shared" ref="H21:H24" si="15">(B21/D21)-1</f>
        <v>-0.62399284828145085</v>
      </c>
      <c r="I21" s="193">
        <f>B21/B34</f>
        <v>2.5784246832415737E-2</v>
      </c>
      <c r="J21" s="194">
        <f>D21/D34</f>
        <v>6.2013405356744163E-2</v>
      </c>
      <c r="K21" s="101"/>
      <c r="L21" s="99"/>
      <c r="M21" s="114"/>
      <c r="N21" s="96"/>
      <c r="O21" s="114"/>
      <c r="P21" s="104"/>
      <c r="R21" s="210"/>
      <c r="S21" s="208"/>
      <c r="T21" s="193"/>
      <c r="U21" s="194"/>
    </row>
    <row r="22" spans="1:21" ht="16.5" x14ac:dyDescent="0.35">
      <c r="A22" s="99" t="s">
        <v>27</v>
      </c>
      <c r="B22" s="96">
        <f>+'Balance Comprobación'!C11</f>
        <v>3191766</v>
      </c>
      <c r="C22" s="116"/>
      <c r="D22" s="100">
        <v>0</v>
      </c>
      <c r="E22" s="101">
        <f t="shared" si="13"/>
        <v>3191766</v>
      </c>
      <c r="F22" s="101">
        <f t="shared" si="0"/>
        <v>3191766</v>
      </c>
      <c r="G22" s="196">
        <f t="shared" si="14"/>
        <v>3191766</v>
      </c>
      <c r="H22" s="192">
        <v>0</v>
      </c>
      <c r="I22" s="193">
        <f>B22/B34</f>
        <v>7.8864772037166617E-2</v>
      </c>
      <c r="J22" s="194">
        <f>D22/D34</f>
        <v>0</v>
      </c>
      <c r="K22" s="101"/>
      <c r="L22" s="99"/>
      <c r="M22" s="114"/>
      <c r="N22" s="96"/>
      <c r="O22" s="114"/>
      <c r="P22" s="104"/>
      <c r="R22" s="210"/>
      <c r="S22" s="208"/>
      <c r="T22" s="193"/>
      <c r="U22" s="194"/>
    </row>
    <row r="23" spans="1:21" ht="16.5" x14ac:dyDescent="0.35">
      <c r="A23" s="99" t="s">
        <v>28</v>
      </c>
      <c r="B23" s="96">
        <f>+'Balance Comprobación'!C12</f>
        <v>45669</v>
      </c>
      <c r="D23" s="100">
        <f>+'Balance Comprobación'!D12</f>
        <v>23673</v>
      </c>
      <c r="E23" s="101">
        <f t="shared" si="13"/>
        <v>21996</v>
      </c>
      <c r="F23" s="101">
        <f t="shared" si="0"/>
        <v>21996</v>
      </c>
      <c r="G23" s="196">
        <f t="shared" si="14"/>
        <v>21996</v>
      </c>
      <c r="H23" s="192">
        <f t="shared" si="15"/>
        <v>0.92915980230642514</v>
      </c>
      <c r="I23" s="193">
        <f>B23/B34</f>
        <v>1.1284271071768299E-3</v>
      </c>
      <c r="J23" s="194">
        <f>D23/D34</f>
        <v>5.289718269600492E-4</v>
      </c>
      <c r="K23" s="101"/>
      <c r="L23" s="117" t="s">
        <v>29</v>
      </c>
      <c r="M23" s="110">
        <f>SUM(M17:M21)</f>
        <v>13361537</v>
      </c>
      <c r="N23" s="118"/>
      <c r="O23" s="110">
        <f>SUM(O17:O21)</f>
        <v>16688164</v>
      </c>
      <c r="P23" s="104">
        <f t="shared" si="8"/>
        <v>-3326627</v>
      </c>
      <c r="R23" s="210">
        <f t="shared" si="12"/>
        <v>-3326627</v>
      </c>
      <c r="S23" s="208">
        <f>(M23/O23)-1</f>
        <v>-0.19934050264606695</v>
      </c>
      <c r="T23" s="193">
        <f>M23/$M$34</f>
        <v>0.33014781744154442</v>
      </c>
      <c r="U23" s="194">
        <f>O23/$O34</f>
        <v>0.37289606723646868</v>
      </c>
    </row>
    <row r="24" spans="1:21" x14ac:dyDescent="0.2">
      <c r="A24" s="90" t="s">
        <v>30</v>
      </c>
      <c r="B24" s="110">
        <f>+'Balance Comprobación'!C13</f>
        <v>918215</v>
      </c>
      <c r="D24" s="110">
        <f>+'Balance Comprobación'!D13</f>
        <v>971327</v>
      </c>
      <c r="E24" s="101">
        <f t="shared" si="13"/>
        <v>-53112</v>
      </c>
      <c r="F24" s="101">
        <f t="shared" si="0"/>
        <v>-53112</v>
      </c>
      <c r="G24" s="196">
        <f t="shared" si="14"/>
        <v>-53112</v>
      </c>
      <c r="H24" s="192">
        <f t="shared" si="15"/>
        <v>-5.4679834906267377E-2</v>
      </c>
      <c r="I24" s="193">
        <f>B24/B34</f>
        <v>2.268800928893501E-2</v>
      </c>
      <c r="J24" s="194">
        <f>D24/D34</f>
        <v>2.1704246093254921E-2</v>
      </c>
      <c r="K24" s="101"/>
      <c r="P24" s="104"/>
      <c r="R24" s="210"/>
      <c r="S24" s="208"/>
      <c r="T24" s="193"/>
      <c r="U24" s="194"/>
    </row>
    <row r="25" spans="1:21" ht="16.5" x14ac:dyDescent="0.35">
      <c r="A25" s="119"/>
      <c r="E25" s="101"/>
      <c r="F25" s="101">
        <f t="shared" si="0"/>
        <v>0</v>
      </c>
      <c r="G25" s="197"/>
      <c r="H25" s="192"/>
      <c r="I25" s="193"/>
      <c r="J25" s="194"/>
      <c r="K25" s="101"/>
      <c r="L25" s="112" t="s">
        <v>31</v>
      </c>
      <c r="M25" s="110">
        <f>+M14+M23</f>
        <v>26148350</v>
      </c>
      <c r="N25" s="118"/>
      <c r="O25" s="110">
        <f>+O14+O23</f>
        <v>31741403</v>
      </c>
      <c r="P25" s="104">
        <f t="shared" si="8"/>
        <v>-5593053</v>
      </c>
      <c r="R25" s="210">
        <f t="shared" si="12"/>
        <v>-5593053</v>
      </c>
      <c r="S25" s="208">
        <f>(M25/O25)-1</f>
        <v>-0.17620686142953412</v>
      </c>
      <c r="T25" s="193">
        <f>M25/$M$34</f>
        <v>0.64609488281158134</v>
      </c>
      <c r="U25" s="194">
        <f>O25/$O34</f>
        <v>0.70925982913805541</v>
      </c>
    </row>
    <row r="26" spans="1:21" x14ac:dyDescent="0.2">
      <c r="A26" s="89" t="s">
        <v>32</v>
      </c>
      <c r="B26" s="96">
        <f>SUM(B20:B25)</f>
        <v>34526485</v>
      </c>
      <c r="C26" s="96"/>
      <c r="D26" s="96">
        <f>SUM(D20:D25)</f>
        <v>33493368</v>
      </c>
      <c r="E26" s="101"/>
      <c r="F26" s="101">
        <f t="shared" si="0"/>
        <v>1033117</v>
      </c>
      <c r="G26" s="196">
        <f t="shared" si="14"/>
        <v>1033117</v>
      </c>
      <c r="H26" s="192">
        <f>(B26/D26)-1</f>
        <v>3.0845419905218163E-2</v>
      </c>
      <c r="I26" s="193">
        <f>B26/B34</f>
        <v>0.85310870808500761</v>
      </c>
      <c r="J26" s="198">
        <f>D26/D34</f>
        <v>0.74840738655874839</v>
      </c>
      <c r="K26" s="101"/>
      <c r="P26" s="104"/>
      <c r="R26" s="210"/>
      <c r="S26" s="208"/>
      <c r="T26" s="193"/>
      <c r="U26" s="211"/>
    </row>
    <row r="27" spans="1:21" ht="17.25" customHeight="1" x14ac:dyDescent="0.2">
      <c r="E27" s="101"/>
      <c r="F27" s="101">
        <f t="shared" si="0"/>
        <v>0</v>
      </c>
      <c r="G27" s="199"/>
      <c r="H27" s="192"/>
      <c r="I27" s="193"/>
      <c r="J27" s="200"/>
      <c r="K27" s="101"/>
      <c r="L27" s="121" t="s">
        <v>33</v>
      </c>
      <c r="M27" s="101"/>
      <c r="N27" s="116"/>
      <c r="O27" s="101"/>
      <c r="P27" s="104"/>
      <c r="R27" s="210"/>
      <c r="S27" s="208"/>
      <c r="T27" s="193"/>
      <c r="U27" s="212"/>
    </row>
    <row r="28" spans="1:21" x14ac:dyDescent="0.2">
      <c r="E28" s="101"/>
      <c r="F28" s="101">
        <f t="shared" si="0"/>
        <v>0</v>
      </c>
      <c r="G28" s="201"/>
      <c r="H28" s="101"/>
      <c r="I28" s="101"/>
      <c r="J28" s="202"/>
      <c r="K28" s="101"/>
      <c r="L28" s="109" t="s">
        <v>34</v>
      </c>
      <c r="M28" s="101">
        <f>-'Balance Comprobación'!C22</f>
        <v>10000</v>
      </c>
      <c r="N28" s="116"/>
      <c r="O28" s="101">
        <f>-'Balance Comprobación'!D22</f>
        <v>10000</v>
      </c>
      <c r="P28" s="104">
        <f t="shared" ref="P28:P32" si="16">+M28-O28</f>
        <v>0</v>
      </c>
      <c r="R28" s="210"/>
      <c r="S28" s="208"/>
      <c r="T28" s="193"/>
      <c r="U28" s="213"/>
    </row>
    <row r="29" spans="1:21" x14ac:dyDescent="0.2">
      <c r="E29" s="101"/>
      <c r="F29" s="101">
        <f t="shared" si="0"/>
        <v>0</v>
      </c>
      <c r="G29" s="201"/>
      <c r="H29" s="101"/>
      <c r="I29" s="101"/>
      <c r="J29" s="202"/>
      <c r="K29" s="101"/>
      <c r="L29" s="109" t="s">
        <v>35</v>
      </c>
      <c r="M29" s="96">
        <f>-'Balance Comprobación'!C5</f>
        <v>-668975</v>
      </c>
      <c r="N29" s="122"/>
      <c r="O29" s="96">
        <f>-'Balance Comprobación'!D5</f>
        <v>-550063</v>
      </c>
      <c r="P29" s="104">
        <f t="shared" si="16"/>
        <v>-118912</v>
      </c>
      <c r="R29" s="210">
        <f>M29-O29</f>
        <v>-118912</v>
      </c>
      <c r="S29" s="208">
        <f>(M29/O29)-1</f>
        <v>0.21617887405624447</v>
      </c>
      <c r="T29" s="193">
        <f>M29/$M$34</f>
        <v>-1.6529583099081879E-2</v>
      </c>
      <c r="U29" s="214">
        <f>O29/$O$34</f>
        <v>-1.2291126179745936E-2</v>
      </c>
    </row>
    <row r="30" spans="1:21" x14ac:dyDescent="0.2">
      <c r="E30" s="101"/>
      <c r="F30" s="101">
        <f t="shared" si="0"/>
        <v>0</v>
      </c>
      <c r="G30" s="201"/>
      <c r="H30" s="101"/>
      <c r="I30" s="101"/>
      <c r="J30" s="202"/>
      <c r="K30" s="101"/>
      <c r="L30" s="109" t="s">
        <v>36</v>
      </c>
      <c r="M30" s="110">
        <f>-'Balance Comprobación'!C23</f>
        <v>14982002.649999999</v>
      </c>
      <c r="N30" s="96"/>
      <c r="O30" s="110">
        <f>-'Balance Comprobación'!D23</f>
        <v>13551516</v>
      </c>
      <c r="P30" s="104">
        <f t="shared" si="16"/>
        <v>1430486.6499999985</v>
      </c>
      <c r="Q30" s="123">
        <f>+O32+Resultado!F22-'Problema No. 3.11 - Análisis'!M32</f>
        <v>118911.00000000186</v>
      </c>
      <c r="R30" s="210">
        <f t="shared" si="12"/>
        <v>1430486.6499999985</v>
      </c>
      <c r="S30" s="208">
        <f>(M30/O30)-1</f>
        <v>0.10555916031829926</v>
      </c>
      <c r="T30" s="193">
        <f>M30/$M$34</f>
        <v>0.37018761208391926</v>
      </c>
      <c r="U30" s="214">
        <f>O30/$O$34</f>
        <v>0.30280784761535667</v>
      </c>
    </row>
    <row r="31" spans="1:21" ht="16.5" x14ac:dyDescent="0.35">
      <c r="E31" s="101"/>
      <c r="F31" s="101">
        <f t="shared" si="0"/>
        <v>0</v>
      </c>
      <c r="G31" s="201"/>
      <c r="H31" s="101"/>
      <c r="I31" s="101"/>
      <c r="J31" s="202"/>
      <c r="K31" s="101"/>
      <c r="L31" s="109"/>
      <c r="M31" s="114"/>
      <c r="N31" s="114"/>
      <c r="O31" s="114"/>
      <c r="P31" s="104">
        <f t="shared" ref="P31:P33" si="17">M31-O31</f>
        <v>0</v>
      </c>
      <c r="R31" s="210"/>
      <c r="S31" s="208"/>
      <c r="T31" s="193"/>
      <c r="U31" s="215"/>
    </row>
    <row r="32" spans="1:21" ht="16.5" x14ac:dyDescent="0.35">
      <c r="B32" s="110" t="s">
        <v>37</v>
      </c>
      <c r="C32" s="114"/>
      <c r="D32" s="110" t="s">
        <v>37</v>
      </c>
      <c r="E32" s="101"/>
      <c r="F32" s="101">
        <f>IFERROR(+B32-D32,)</f>
        <v>0</v>
      </c>
      <c r="G32" s="201"/>
      <c r="H32" s="101"/>
      <c r="I32" s="101"/>
      <c r="J32" s="202"/>
      <c r="K32" s="101"/>
      <c r="L32" s="117" t="s">
        <v>38</v>
      </c>
      <c r="M32" s="110">
        <f>SUM(M27:M31)</f>
        <v>14323027.649999999</v>
      </c>
      <c r="N32" s="96"/>
      <c r="O32" s="110">
        <f>SUM(O27:O31)</f>
        <v>13011453</v>
      </c>
      <c r="P32" s="104">
        <f t="shared" si="16"/>
        <v>1311574.6499999985</v>
      </c>
      <c r="R32" s="210">
        <f t="shared" si="12"/>
        <v>1311574.6499999985</v>
      </c>
      <c r="S32" s="208">
        <f>(M32/O32)-1</f>
        <v>0.1008015515254137</v>
      </c>
      <c r="T32" s="193">
        <f>M32/$M$34</f>
        <v>0.35390511718841872</v>
      </c>
      <c r="U32" s="216">
        <f>O32/O34</f>
        <v>0.29074017086194454</v>
      </c>
    </row>
    <row r="33" spans="1:21" x14ac:dyDescent="0.2">
      <c r="E33" s="101"/>
      <c r="F33" s="101">
        <f>+B33-D33</f>
        <v>0</v>
      </c>
      <c r="G33" s="201"/>
      <c r="H33" s="101"/>
      <c r="I33" s="101"/>
      <c r="J33" s="202"/>
      <c r="K33" s="101"/>
      <c r="P33" s="104">
        <f t="shared" si="17"/>
        <v>0</v>
      </c>
      <c r="R33" s="210"/>
      <c r="S33" s="208"/>
      <c r="T33" s="193"/>
      <c r="U33" s="211"/>
    </row>
    <row r="34" spans="1:21" ht="17.25" thickBot="1" x14ac:dyDescent="0.4">
      <c r="A34" s="98" t="s">
        <v>39</v>
      </c>
      <c r="B34" s="124">
        <f>B17+B26</f>
        <v>40471378</v>
      </c>
      <c r="C34" s="125"/>
      <c r="D34" s="124">
        <f>D17+D26</f>
        <v>44752856</v>
      </c>
      <c r="E34" s="101">
        <f t="shared" si="2"/>
        <v>4281478</v>
      </c>
      <c r="F34" s="101">
        <f>+B34-D34</f>
        <v>-4281478</v>
      </c>
      <c r="G34" s="196">
        <f>B34-D34</f>
        <v>-4281478</v>
      </c>
      <c r="H34" s="192">
        <f>(B34/D34)-1</f>
        <v>-9.5669380296086626E-2</v>
      </c>
      <c r="I34" s="217">
        <f>B34/B34</f>
        <v>1</v>
      </c>
      <c r="J34" s="250">
        <f>D34/D34</f>
        <v>1</v>
      </c>
      <c r="K34" s="101"/>
      <c r="L34" s="98" t="s">
        <v>40</v>
      </c>
      <c r="M34" s="124">
        <f>M25+M32</f>
        <v>40471377.649999999</v>
      </c>
      <c r="N34" s="126"/>
      <c r="O34" s="124">
        <f>O25+O32</f>
        <v>44752856</v>
      </c>
      <c r="P34" s="104">
        <f>+M34-O34</f>
        <v>-4281478.3500000015</v>
      </c>
      <c r="R34" s="210">
        <f t="shared" si="12"/>
        <v>-4281478.3500000015</v>
      </c>
      <c r="S34" s="208">
        <f>(M34/O34)-1</f>
        <v>-9.5669388116816578E-2</v>
      </c>
      <c r="T34" s="217">
        <f>M34/$M$34</f>
        <v>1</v>
      </c>
      <c r="U34" s="217">
        <f>O34/O34</f>
        <v>1</v>
      </c>
    </row>
    <row r="35" spans="1:21" ht="15" x14ac:dyDescent="0.2">
      <c r="E35" s="96"/>
      <c r="F35" s="96"/>
      <c r="G35" s="203"/>
      <c r="H35" s="110"/>
      <c r="I35" s="110"/>
      <c r="J35" s="204"/>
      <c r="K35" s="96"/>
      <c r="M35" s="127"/>
      <c r="O35" s="127"/>
      <c r="R35" s="218"/>
      <c r="S35" s="219"/>
      <c r="T35" s="220"/>
      <c r="U35" s="221"/>
    </row>
    <row r="36" spans="1:21" ht="15" x14ac:dyDescent="0.2">
      <c r="E36" s="96"/>
      <c r="F36" s="96"/>
      <c r="G36" s="96"/>
      <c r="H36" s="96"/>
      <c r="I36" s="96"/>
      <c r="J36" s="96"/>
      <c r="K36" s="96"/>
      <c r="R36" s="115"/>
      <c r="S36" s="106"/>
      <c r="T36" s="120"/>
      <c r="U36" s="120"/>
    </row>
    <row r="37" spans="1:21" ht="15" x14ac:dyDescent="0.2">
      <c r="A37" s="89" t="s">
        <v>41</v>
      </c>
      <c r="B37" s="89"/>
      <c r="C37" s="89"/>
      <c r="D37" s="89"/>
      <c r="M37" s="128"/>
      <c r="O37" s="104"/>
      <c r="P37" s="104">
        <f>+P34-F34</f>
        <v>-0.35000000149011612</v>
      </c>
      <c r="R37" s="115"/>
      <c r="S37" s="106"/>
      <c r="T37" s="120"/>
      <c r="U37" s="120"/>
    </row>
    <row r="38" spans="1:21" ht="15" x14ac:dyDescent="0.2">
      <c r="M38" s="128"/>
      <c r="R38" s="105"/>
      <c r="S38" s="106"/>
      <c r="T38" s="129"/>
      <c r="U38" s="129"/>
    </row>
    <row r="39" spans="1:21" x14ac:dyDescent="0.2">
      <c r="M39" s="128"/>
      <c r="O39" s="104"/>
    </row>
    <row r="40" spans="1:21" x14ac:dyDescent="0.2">
      <c r="M40" s="128"/>
    </row>
    <row r="41" spans="1:21" ht="18" x14ac:dyDescent="0.25">
      <c r="A41" s="184" t="s">
        <v>134</v>
      </c>
      <c r="M41" s="128"/>
    </row>
    <row r="42" spans="1:21" ht="15" x14ac:dyDescent="0.25">
      <c r="L42" s="97"/>
      <c r="M42" s="130"/>
      <c r="N42" s="96"/>
      <c r="O42" s="96"/>
    </row>
    <row r="44" spans="1:21" ht="15.75" x14ac:dyDescent="0.2">
      <c r="A44" s="226" t="s">
        <v>136</v>
      </c>
      <c r="D44" s="239" t="s">
        <v>137</v>
      </c>
      <c r="E44" s="240"/>
      <c r="F44" s="240"/>
      <c r="G44" s="240"/>
      <c r="H44" s="241"/>
      <c r="I44" s="225"/>
      <c r="J44" s="239" t="s">
        <v>138</v>
      </c>
      <c r="K44" s="240"/>
      <c r="L44" s="241"/>
      <c r="M44" s="225"/>
      <c r="N44" s="225"/>
      <c r="O44" s="225"/>
    </row>
    <row r="45" spans="1:21" x14ac:dyDescent="0.2">
      <c r="H45" s="131"/>
    </row>
    <row r="46" spans="1:21" ht="399.4" customHeight="1" x14ac:dyDescent="0.2">
      <c r="A46" s="222" t="s">
        <v>135</v>
      </c>
      <c r="D46" s="238" t="s">
        <v>157</v>
      </c>
      <c r="E46" s="238"/>
      <c r="F46" s="238"/>
      <c r="G46" s="238"/>
      <c r="H46" s="238"/>
      <c r="I46" s="223"/>
      <c r="J46" s="238" t="s">
        <v>156</v>
      </c>
      <c r="K46" s="238"/>
      <c r="L46" s="238"/>
      <c r="M46" s="223"/>
    </row>
    <row r="47" spans="1:21" ht="15.75" x14ac:dyDescent="0.2">
      <c r="A47" s="226" t="s">
        <v>139</v>
      </c>
      <c r="D47" s="239" t="s">
        <v>141</v>
      </c>
      <c r="E47" s="240"/>
      <c r="F47" s="240"/>
      <c r="G47" s="240"/>
      <c r="H47" s="241"/>
      <c r="J47" s="239" t="s">
        <v>143</v>
      </c>
      <c r="K47" s="240"/>
      <c r="L47" s="241"/>
    </row>
    <row r="49" spans="1:12" ht="403.9" customHeight="1" x14ac:dyDescent="0.2">
      <c r="A49" s="223" t="s">
        <v>140</v>
      </c>
      <c r="D49" s="238" t="s">
        <v>142</v>
      </c>
      <c r="E49" s="238"/>
      <c r="F49" s="238"/>
      <c r="G49" s="238"/>
      <c r="H49" s="238"/>
      <c r="J49" s="238" t="s">
        <v>158</v>
      </c>
      <c r="K49" s="238"/>
      <c r="L49" s="238"/>
    </row>
  </sheetData>
  <mergeCells count="16">
    <mergeCell ref="T6:U6"/>
    <mergeCell ref="R7:S7"/>
    <mergeCell ref="T7:U7"/>
    <mergeCell ref="G6:H6"/>
    <mergeCell ref="I6:J6"/>
    <mergeCell ref="G7:H7"/>
    <mergeCell ref="I7:J7"/>
    <mergeCell ref="R6:S6"/>
    <mergeCell ref="D46:H46"/>
    <mergeCell ref="D44:H44"/>
    <mergeCell ref="J46:L46"/>
    <mergeCell ref="J44:L44"/>
    <mergeCell ref="D49:H49"/>
    <mergeCell ref="D47:H47"/>
    <mergeCell ref="J47:L47"/>
    <mergeCell ref="J49:L49"/>
  </mergeCells>
  <conditionalFormatting sqref="G9:G24 G26">
    <cfRule type="iconSet" priority="44">
      <iconSet iconSet="3Arrows">
        <cfvo type="percent" val="0"/>
        <cfvo type="num" val="0"/>
        <cfvo type="num" val="1"/>
      </iconSet>
    </cfRule>
    <cfRule type="cellIs" dxfId="17" priority="45" operator="greaterThan">
      <formula>0</formula>
    </cfRule>
    <cfRule type="colorScale" priority="46">
      <colorScale>
        <cfvo type="num" val="-1"/>
        <cfvo type="num" val="0"/>
        <color rgb="FFF8696B"/>
        <color rgb="FF63BE7B"/>
      </colorScale>
    </cfRule>
    <cfRule type="colorScale" priority="47">
      <colorScale>
        <cfvo type="num" val="-1"/>
        <cfvo type="num" val="0"/>
        <color rgb="FFFF0000"/>
        <color rgb="FF92D050"/>
      </colorScale>
    </cfRule>
    <cfRule type="colorScale" priority="48">
      <colorScale>
        <cfvo type="num" val="-1"/>
        <cfvo type="num" val="0"/>
        <color theme="5" tint="0.39997558519241921"/>
        <color theme="6" tint="0.39997558519241921"/>
      </colorScale>
    </cfRule>
  </conditionalFormatting>
  <conditionalFormatting sqref="G20:G24 G26">
    <cfRule type="cellIs" dxfId="16" priority="41" operator="lessThan">
      <formula>-1</formula>
    </cfRule>
  </conditionalFormatting>
  <conditionalFormatting sqref="G20:G24">
    <cfRule type="cellIs" dxfId="15" priority="42" operator="greaterThan">
      <formula>0</formula>
    </cfRule>
  </conditionalFormatting>
  <conditionalFormatting sqref="G16 G17:H17 G26:H26 G9:H15 H17:H24">
    <cfRule type="cellIs" dxfId="10" priority="38" operator="greaterThan">
      <formula>0</formula>
    </cfRule>
  </conditionalFormatting>
  <conditionalFormatting sqref="G26:H26 G16 G9:H15 G17:H24">
    <cfRule type="colorScale" priority="43">
      <colorScale>
        <cfvo type="min"/>
        <cfvo type="max"/>
        <color theme="5" tint="0.39997558519241921"/>
        <color theme="6" tint="0.39997558519241921"/>
      </colorScale>
    </cfRule>
  </conditionalFormatting>
  <conditionalFormatting sqref="G12:H15 G16 G17:H17">
    <cfRule type="cellIs" dxfId="9" priority="39" operator="lessThan">
      <formula>-1</formula>
    </cfRule>
  </conditionalFormatting>
  <conditionalFormatting sqref="G26:H26 G20:H24">
    <cfRule type="cellIs" dxfId="14" priority="36" operator="greaterThan">
      <formula>-1</formula>
    </cfRule>
  </conditionalFormatting>
  <conditionalFormatting sqref="H9:H15 H26 H17:H24">
    <cfRule type="colorScale" priority="49">
      <colorScale>
        <cfvo type="num" val="-1"/>
        <cfvo type="num" val="0"/>
        <color rgb="FFF8696B"/>
        <color rgb="FF63BE7B"/>
      </colorScale>
    </cfRule>
    <cfRule type="colorScale" priority="50">
      <colorScale>
        <cfvo type="min"/>
        <cfvo type="max"/>
        <color rgb="FFFF7128"/>
        <color rgb="FF92D050"/>
      </colorScale>
    </cfRule>
    <cfRule type="colorScale" priority="51">
      <colorScale>
        <cfvo type="min"/>
        <cfvo type="max"/>
        <color rgb="FFFF7128"/>
        <color rgb="FF92D050"/>
      </colorScale>
    </cfRule>
    <cfRule type="colorScale" priority="52">
      <colorScale>
        <cfvo type="percent" val="0"/>
        <cfvo type="percent" val="1"/>
        <color rgb="FFFF7128"/>
        <color rgb="FF92D050"/>
      </colorScale>
    </cfRule>
    <cfRule type="colorScale" priority="53">
      <colorScale>
        <cfvo type="percent" val="0"/>
        <cfvo type="percent" val="100"/>
        <color rgb="FFFF0000"/>
        <color rgb="FF92D050"/>
      </colorScale>
    </cfRule>
    <cfRule type="colorScale" priority="54">
      <colorScale>
        <cfvo type="percentile" val="10"/>
        <cfvo type="percentile" val="90"/>
        <color rgb="FFFF7128"/>
        <color rgb="FF92D050"/>
      </colorScale>
    </cfRule>
    <cfRule type="colorScale" priority="55">
      <colorScale>
        <cfvo type="percent" val="0"/>
        <cfvo type="percent" val="1"/>
        <color rgb="FFFF7128"/>
        <color rgb="FF92D050"/>
      </colorScale>
    </cfRule>
    <cfRule type="colorScale" priority="56">
      <colorScale>
        <cfvo type="num" val="-1"/>
        <cfvo type="num" val="0"/>
        <color rgb="FFFF0000"/>
        <color rgb="FF00B050"/>
      </colorScale>
    </cfRule>
    <cfRule type="colorScale" priority="57">
      <colorScale>
        <cfvo type="percent" val="0"/>
        <cfvo type="percent" val="1"/>
        <color rgb="FFFF0000"/>
        <color rgb="FF92D050"/>
      </colorScale>
    </cfRule>
    <cfRule type="colorScale" priority="58">
      <colorScale>
        <cfvo type="percent" val="0"/>
        <cfvo type="percent" val="100"/>
        <color rgb="FFFF7128"/>
        <color theme="6" tint="0.39997558519241921"/>
      </colorScale>
    </cfRule>
  </conditionalFormatting>
  <conditionalFormatting sqref="H12:H15 H17">
    <cfRule type="cellIs" dxfId="8" priority="37" operator="lessThan">
      <formula>-0.01</formula>
    </cfRule>
    <cfRule type="cellIs" dxfId="7" priority="40" operator="greaterThan">
      <formula>-1</formula>
    </cfRule>
  </conditionalFormatting>
  <conditionalFormatting sqref="H26 H20:H24">
    <cfRule type="cellIs" dxfId="13" priority="35" operator="lessThan">
      <formula>0</formula>
    </cfRule>
  </conditionalFormatting>
  <conditionalFormatting sqref="R9:S34">
    <cfRule type="cellIs" dxfId="12" priority="29" operator="lessThan">
      <formula>0</formula>
    </cfRule>
    <cfRule type="cellIs" dxfId="11" priority="34" operator="greaterThan">
      <formula>0</formula>
    </cfRule>
  </conditionalFormatting>
  <conditionalFormatting sqref="G34">
    <cfRule type="iconSet" priority="19">
      <iconSet iconSet="3Arrows">
        <cfvo type="percent" val="0"/>
        <cfvo type="num" val="0"/>
        <cfvo type="num" val="1"/>
      </iconSet>
    </cfRule>
    <cfRule type="cellIs" dxfId="6" priority="20" operator="greaterThan">
      <formula>0</formula>
    </cfRule>
    <cfRule type="colorScale" priority="21">
      <colorScale>
        <cfvo type="num" val="-1"/>
        <cfvo type="num" val="0"/>
        <color rgb="FFF8696B"/>
        <color rgb="FF63BE7B"/>
      </colorScale>
    </cfRule>
    <cfRule type="colorScale" priority="22">
      <colorScale>
        <cfvo type="num" val="-1"/>
        <cfvo type="num" val="0"/>
        <color rgb="FFFF0000"/>
        <color rgb="FF92D050"/>
      </colorScale>
    </cfRule>
    <cfRule type="colorScale" priority="23">
      <colorScale>
        <cfvo type="num" val="-1"/>
        <cfvo type="num" val="0"/>
        <color theme="5" tint="0.39997558519241921"/>
        <color theme="6" tint="0.39997558519241921"/>
      </colorScale>
    </cfRule>
  </conditionalFormatting>
  <conditionalFormatting sqref="G34">
    <cfRule type="cellIs" dxfId="5" priority="17" operator="lessThan">
      <formula>-1</formula>
    </cfRule>
  </conditionalFormatting>
  <conditionalFormatting sqref="G34">
    <cfRule type="cellIs" dxfId="4" priority="16" operator="greaterThan">
      <formula>0</formula>
    </cfRule>
  </conditionalFormatting>
  <conditionalFormatting sqref="G34">
    <cfRule type="colorScale" priority="18">
      <colorScale>
        <cfvo type="min"/>
        <cfvo type="max"/>
        <color theme="5" tint="0.39997558519241921"/>
        <color theme="6" tint="0.39997558519241921"/>
      </colorScale>
    </cfRule>
  </conditionalFormatting>
  <conditionalFormatting sqref="G34">
    <cfRule type="cellIs" dxfId="3" priority="15" operator="greaterThan">
      <formula>-1</formula>
    </cfRule>
  </conditionalFormatting>
  <conditionalFormatting sqref="H34">
    <cfRule type="cellIs" dxfId="2" priority="3" operator="greaterThan">
      <formula>0</formula>
    </cfRule>
  </conditionalFormatting>
  <conditionalFormatting sqref="H34">
    <cfRule type="colorScale" priority="4">
      <colorScale>
        <cfvo type="min"/>
        <cfvo type="max"/>
        <color theme="5" tint="0.39997558519241921"/>
        <color theme="6" tint="0.39997558519241921"/>
      </colorScale>
    </cfRule>
  </conditionalFormatting>
  <conditionalFormatting sqref="H34">
    <cfRule type="cellIs" dxfId="1" priority="2" operator="greaterThan">
      <formula>-1</formula>
    </cfRule>
  </conditionalFormatting>
  <conditionalFormatting sqref="H34">
    <cfRule type="colorScale" priority="5">
      <colorScale>
        <cfvo type="num" val="-1"/>
        <cfvo type="num" val="0"/>
        <color rgb="FFF8696B"/>
        <color rgb="FF63BE7B"/>
      </colorScale>
    </cfRule>
    <cfRule type="colorScale" priority="6">
      <colorScale>
        <cfvo type="min"/>
        <cfvo type="max"/>
        <color rgb="FFFF7128"/>
        <color rgb="FF92D050"/>
      </colorScale>
    </cfRule>
    <cfRule type="colorScale" priority="7">
      <colorScale>
        <cfvo type="min"/>
        <cfvo type="max"/>
        <color rgb="FFFF7128"/>
        <color rgb="FF92D050"/>
      </colorScale>
    </cfRule>
    <cfRule type="colorScale" priority="8">
      <colorScale>
        <cfvo type="percent" val="0"/>
        <cfvo type="percent" val="1"/>
        <color rgb="FFFF7128"/>
        <color rgb="FF92D050"/>
      </colorScale>
    </cfRule>
    <cfRule type="colorScale" priority="9">
      <colorScale>
        <cfvo type="percent" val="0"/>
        <cfvo type="percent" val="100"/>
        <color rgb="FFFF0000"/>
        <color rgb="FF92D050"/>
      </colorScale>
    </cfRule>
    <cfRule type="colorScale" priority="10">
      <colorScale>
        <cfvo type="percentile" val="10"/>
        <cfvo type="percentile" val="90"/>
        <color rgb="FFFF7128"/>
        <color rgb="FF92D050"/>
      </colorScale>
    </cfRule>
    <cfRule type="colorScale" priority="11">
      <colorScale>
        <cfvo type="percent" val="0"/>
        <cfvo type="percent" val="1"/>
        <color rgb="FFFF7128"/>
        <color rgb="FF92D050"/>
      </colorScale>
    </cfRule>
    <cfRule type="colorScale" priority="12">
      <colorScale>
        <cfvo type="num" val="-1"/>
        <cfvo type="num" val="0"/>
        <color rgb="FFFF0000"/>
        <color rgb="FF00B050"/>
      </colorScale>
    </cfRule>
    <cfRule type="colorScale" priority="13">
      <colorScale>
        <cfvo type="percent" val="0"/>
        <cfvo type="percent" val="1"/>
        <color rgb="FFFF0000"/>
        <color rgb="FF92D050"/>
      </colorScale>
    </cfRule>
    <cfRule type="colorScale" priority="14">
      <colorScale>
        <cfvo type="percent" val="0"/>
        <cfvo type="percent" val="100"/>
        <color rgb="FFFF7128"/>
        <color theme="6" tint="0.39997558519241921"/>
      </colorScale>
    </cfRule>
  </conditionalFormatting>
  <conditionalFormatting sqref="H34">
    <cfRule type="cellIs" dxfId="0" priority="1" operator="lessThan">
      <formula>0</formula>
    </cfRule>
  </conditionalFormatting>
  <pageMargins left="0.51181102362204722" right="0.51181102362204722" top="0.70866141732283472" bottom="0.6692913385826772" header="0" footer="0.51181102362204722"/>
  <pageSetup scale="75" orientation="landscape" r:id="rId1"/>
  <headerFooter alignWithMargins="0">
    <oddFooter>&amp;C&amp;"Arial,Normal"&amp;10- 3 -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Examen</vt:lpstr>
      <vt:lpstr>Balance Comprobación</vt:lpstr>
      <vt:lpstr>Problema No. 1 - Balance</vt:lpstr>
      <vt:lpstr>Resultado</vt:lpstr>
      <vt:lpstr>Problema No. 2 - Flujo</vt:lpstr>
      <vt:lpstr>Problema No. 3 - Razones</vt:lpstr>
      <vt:lpstr>Problema No. 3.11 - Análisis</vt:lpstr>
      <vt:lpstr>'Problema No. 1 - Balance'!Print_Area</vt:lpstr>
      <vt:lpstr>'Problema No. 3.11 - Análisis'!Print_Area</vt:lpstr>
      <vt:lpstr>'Problema No. 2 - Flujo'!Print_Titles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Quezada</dc:creator>
  <cp:lastModifiedBy>Deniece Jordan</cp:lastModifiedBy>
  <dcterms:created xsi:type="dcterms:W3CDTF">2018-05-16T19:37:52Z</dcterms:created>
  <dcterms:modified xsi:type="dcterms:W3CDTF">2023-12-21T08:13:12Z</dcterms:modified>
</cp:coreProperties>
</file>